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Back out 95" sheetId="1" r:id="rId1"/>
    <sheet name="Staff number" sheetId="2" r:id="rId2"/>
    <sheet name="Accounting" sheetId="3" r:id="rId3"/>
  </sheets>
  <calcPr calcId="125725"/>
</workbook>
</file>

<file path=xl/calcChain.xml><?xml version="1.0" encoding="utf-8"?>
<calcChain xmlns="http://schemas.openxmlformats.org/spreadsheetml/2006/main">
  <c r="L28" i="1"/>
  <c r="K28"/>
  <c r="L17"/>
  <c r="L136" i="3"/>
  <c r="L135"/>
  <c r="L132"/>
  <c r="K132"/>
  <c r="K131"/>
  <c r="K133" s="1"/>
  <c r="L133" s="1"/>
  <c r="J128"/>
  <c r="K127"/>
  <c r="K126"/>
  <c r="K125"/>
  <c r="K124"/>
  <c r="K128" s="1"/>
  <c r="K121"/>
  <c r="L121" s="1"/>
  <c r="K120"/>
  <c r="L120" s="1"/>
  <c r="L119"/>
  <c r="K119"/>
  <c r="L118"/>
  <c r="K118"/>
  <c r="L117"/>
  <c r="K117"/>
  <c r="K122" s="1"/>
  <c r="L122" s="1"/>
  <c r="I113"/>
  <c r="K113" s="1"/>
  <c r="J112"/>
  <c r="I111"/>
  <c r="K111" s="1"/>
  <c r="L111" s="1"/>
  <c r="I110"/>
  <c r="K110" s="1"/>
  <c r="L110" s="1"/>
  <c r="I109"/>
  <c r="K109" s="1"/>
  <c r="L109" s="1"/>
  <c r="I108"/>
  <c r="K108" s="1"/>
  <c r="L108" s="1"/>
  <c r="I107"/>
  <c r="K107" s="1"/>
  <c r="L107" s="1"/>
  <c r="I106"/>
  <c r="K106" s="1"/>
  <c r="J105"/>
  <c r="K104"/>
  <c r="L104" s="1"/>
  <c r="I104"/>
  <c r="I103"/>
  <c r="K103" s="1"/>
  <c r="L103" s="1"/>
  <c r="K102"/>
  <c r="L102" s="1"/>
  <c r="I102"/>
  <c r="I101"/>
  <c r="K101" s="1"/>
  <c r="L101" s="1"/>
  <c r="K100"/>
  <c r="L100" s="1"/>
  <c r="I100"/>
  <c r="I99"/>
  <c r="K99" s="1"/>
  <c r="L99" s="1"/>
  <c r="K98"/>
  <c r="L98" s="1"/>
  <c r="I98"/>
  <c r="I97"/>
  <c r="K97" s="1"/>
  <c r="L97" s="1"/>
  <c r="K96"/>
  <c r="L96" s="1"/>
  <c r="I96"/>
  <c r="I95"/>
  <c r="K95" s="1"/>
  <c r="J94"/>
  <c r="I93"/>
  <c r="K93" s="1"/>
  <c r="L55"/>
  <c r="L54"/>
  <c r="L51"/>
  <c r="K51"/>
  <c r="K50"/>
  <c r="K52" s="1"/>
  <c r="L52" s="1"/>
  <c r="J47"/>
  <c r="K46"/>
  <c r="K45"/>
  <c r="K44"/>
  <c r="K43"/>
  <c r="K47" s="1"/>
  <c r="L47" s="1"/>
  <c r="K40"/>
  <c r="L40" s="1"/>
  <c r="K39"/>
  <c r="L39" s="1"/>
  <c r="L38"/>
  <c r="K38"/>
  <c r="K37"/>
  <c r="L37" s="1"/>
  <c r="L36"/>
  <c r="K36"/>
  <c r="K41" s="1"/>
  <c r="L41" s="1"/>
  <c r="I32"/>
  <c r="K32" s="1"/>
  <c r="J31"/>
  <c r="I30"/>
  <c r="K30" s="1"/>
  <c r="L30" s="1"/>
  <c r="I29"/>
  <c r="K29" s="1"/>
  <c r="L29" s="1"/>
  <c r="I28"/>
  <c r="K28" s="1"/>
  <c r="L28" s="1"/>
  <c r="I27"/>
  <c r="K27" s="1"/>
  <c r="L27" s="1"/>
  <c r="I26"/>
  <c r="K26" s="1"/>
  <c r="L26" s="1"/>
  <c r="I25"/>
  <c r="K25" s="1"/>
  <c r="L25" s="1"/>
  <c r="I24"/>
  <c r="K24" s="1"/>
  <c r="J23"/>
  <c r="K22"/>
  <c r="L22" s="1"/>
  <c r="I22"/>
  <c r="I21"/>
  <c r="K21" s="1"/>
  <c r="L21" s="1"/>
  <c r="K20"/>
  <c r="L20" s="1"/>
  <c r="I20"/>
  <c r="I19"/>
  <c r="K19" s="1"/>
  <c r="L19" s="1"/>
  <c r="K18"/>
  <c r="L18" s="1"/>
  <c r="I18"/>
  <c r="I17"/>
  <c r="K17" s="1"/>
  <c r="L17" s="1"/>
  <c r="I16"/>
  <c r="K16" s="1"/>
  <c r="L16" s="1"/>
  <c r="I15"/>
  <c r="K15" s="1"/>
  <c r="L15" s="1"/>
  <c r="I14"/>
  <c r="K14" s="1"/>
  <c r="L14" s="1"/>
  <c r="I13"/>
  <c r="K13" s="1"/>
  <c r="L13" s="1"/>
  <c r="I12"/>
  <c r="K12" s="1"/>
  <c r="AC118" i="2"/>
  <c r="V116"/>
  <c r="X116" s="1"/>
  <c r="R116"/>
  <c r="P116"/>
  <c r="N116"/>
  <c r="L116"/>
  <c r="G116"/>
  <c r="AC115"/>
  <c r="X115"/>
  <c r="R115"/>
  <c r="P115"/>
  <c r="N115"/>
  <c r="L115"/>
  <c r="AC114"/>
  <c r="X114"/>
  <c r="R114"/>
  <c r="P114"/>
  <c r="N114"/>
  <c r="L114"/>
  <c r="Q113"/>
  <c r="O113"/>
  <c r="M113"/>
  <c r="K113"/>
  <c r="J113"/>
  <c r="Z112"/>
  <c r="Z113" s="1"/>
  <c r="S112"/>
  <c r="R112"/>
  <c r="P112"/>
  <c r="N112"/>
  <c r="L112"/>
  <c r="G112"/>
  <c r="G113" s="1"/>
  <c r="R111"/>
  <c r="P111"/>
  <c r="L111"/>
  <c r="AB110"/>
  <c r="AB117" s="1"/>
  <c r="AA110"/>
  <c r="AA117" s="1"/>
  <c r="Y110"/>
  <c r="Q110"/>
  <c r="O110"/>
  <c r="M110"/>
  <c r="K110"/>
  <c r="J110"/>
  <c r="S109"/>
  <c r="L109"/>
  <c r="T109" s="1"/>
  <c r="G109"/>
  <c r="Z108"/>
  <c r="S108"/>
  <c r="R108"/>
  <c r="P108"/>
  <c r="N108"/>
  <c r="T108" s="1"/>
  <c r="L108"/>
  <c r="G108"/>
  <c r="U108" s="1"/>
  <c r="Z107"/>
  <c r="S107"/>
  <c r="R107"/>
  <c r="P107"/>
  <c r="N107"/>
  <c r="L107"/>
  <c r="T107" s="1"/>
  <c r="U107" s="1"/>
  <c r="G107"/>
  <c r="S106"/>
  <c r="R106"/>
  <c r="P106"/>
  <c r="N106"/>
  <c r="L106"/>
  <c r="T106" s="1"/>
  <c r="U106" s="1"/>
  <c r="G106"/>
  <c r="S105"/>
  <c r="S110" s="1"/>
  <c r="R105"/>
  <c r="P105"/>
  <c r="N105"/>
  <c r="L105"/>
  <c r="T105" s="1"/>
  <c r="G105"/>
  <c r="X104"/>
  <c r="R104"/>
  <c r="P104"/>
  <c r="L104"/>
  <c r="Y103"/>
  <c r="Q103"/>
  <c r="O103"/>
  <c r="M103"/>
  <c r="K103"/>
  <c r="S103" s="1"/>
  <c r="J103"/>
  <c r="S102"/>
  <c r="R102"/>
  <c r="P102"/>
  <c r="N102"/>
  <c r="L102"/>
  <c r="G102"/>
  <c r="S101"/>
  <c r="L101"/>
  <c r="T101" s="1"/>
  <c r="G101"/>
  <c r="Z100"/>
  <c r="S100"/>
  <c r="R100"/>
  <c r="P100"/>
  <c r="N100"/>
  <c r="L100"/>
  <c r="G100"/>
  <c r="S99"/>
  <c r="P99"/>
  <c r="T99" s="1"/>
  <c r="G99"/>
  <c r="S98"/>
  <c r="R98"/>
  <c r="P98"/>
  <c r="N98"/>
  <c r="L98"/>
  <c r="G98"/>
  <c r="S97"/>
  <c r="R97"/>
  <c r="P97"/>
  <c r="N97"/>
  <c r="L97"/>
  <c r="G97"/>
  <c r="S96"/>
  <c r="R96"/>
  <c r="P96"/>
  <c r="N96"/>
  <c r="L96"/>
  <c r="G96"/>
  <c r="S95"/>
  <c r="R95"/>
  <c r="P95"/>
  <c r="N95"/>
  <c r="L95"/>
  <c r="G95"/>
  <c r="Z94"/>
  <c r="S94"/>
  <c r="R94"/>
  <c r="P94"/>
  <c r="N94"/>
  <c r="L94"/>
  <c r="G94"/>
  <c r="Z93"/>
  <c r="S93"/>
  <c r="R93"/>
  <c r="P93"/>
  <c r="N93"/>
  <c r="L93"/>
  <c r="G93"/>
  <c r="Z92"/>
  <c r="S92"/>
  <c r="R92"/>
  <c r="P92"/>
  <c r="N92"/>
  <c r="L92"/>
  <c r="G92"/>
  <c r="Z91"/>
  <c r="S91"/>
  <c r="R91"/>
  <c r="P91"/>
  <c r="N91"/>
  <c r="L91"/>
  <c r="G91"/>
  <c r="Z90"/>
  <c r="S90"/>
  <c r="R90"/>
  <c r="P90"/>
  <c r="N90"/>
  <c r="L90"/>
  <c r="G90"/>
  <c r="Z89"/>
  <c r="S89"/>
  <c r="R89"/>
  <c r="P89"/>
  <c r="N89"/>
  <c r="L89"/>
  <c r="G89"/>
  <c r="Z88"/>
  <c r="S88"/>
  <c r="R88"/>
  <c r="P88"/>
  <c r="N88"/>
  <c r="L88"/>
  <c r="G88"/>
  <c r="S87"/>
  <c r="R87"/>
  <c r="P87"/>
  <c r="N87"/>
  <c r="L87"/>
  <c r="G87"/>
  <c r="S86"/>
  <c r="N86"/>
  <c r="L86"/>
  <c r="G86"/>
  <c r="Z85"/>
  <c r="S85"/>
  <c r="R85"/>
  <c r="P85"/>
  <c r="N85"/>
  <c r="L85"/>
  <c r="G85"/>
  <c r="Z84"/>
  <c r="S84"/>
  <c r="R84"/>
  <c r="P84"/>
  <c r="N84"/>
  <c r="L84"/>
  <c r="G84"/>
  <c r="S83"/>
  <c r="R83"/>
  <c r="P83"/>
  <c r="N83"/>
  <c r="L83"/>
  <c r="G83"/>
  <c r="Z82"/>
  <c r="Z103" s="1"/>
  <c r="S82"/>
  <c r="R82"/>
  <c r="P82"/>
  <c r="N82"/>
  <c r="L82"/>
  <c r="G82"/>
  <c r="S81"/>
  <c r="R81"/>
  <c r="P81"/>
  <c r="N81"/>
  <c r="L81"/>
  <c r="G81"/>
  <c r="Q48"/>
  <c r="O48"/>
  <c r="M48"/>
  <c r="K48"/>
  <c r="J48"/>
  <c r="G48"/>
  <c r="Z47"/>
  <c r="Z48" s="1"/>
  <c r="S47"/>
  <c r="R47"/>
  <c r="P47"/>
  <c r="N47"/>
  <c r="L47"/>
  <c r="T47" s="1"/>
  <c r="G47"/>
  <c r="AC46"/>
  <c r="R46"/>
  <c r="P46"/>
  <c r="L46"/>
  <c r="AB45"/>
  <c r="AB49" s="1"/>
  <c r="AA45"/>
  <c r="AA49" s="1"/>
  <c r="Y45"/>
  <c r="Y49" s="1"/>
  <c r="Q45"/>
  <c r="O45"/>
  <c r="M45"/>
  <c r="K45"/>
  <c r="J45"/>
  <c r="S44"/>
  <c r="G44"/>
  <c r="U44" s="1"/>
  <c r="V44" s="1"/>
  <c r="Z43"/>
  <c r="S43"/>
  <c r="R43"/>
  <c r="P43"/>
  <c r="N43"/>
  <c r="T43" s="1"/>
  <c r="L43"/>
  <c r="G43"/>
  <c r="U43" s="1"/>
  <c r="Z42"/>
  <c r="S42"/>
  <c r="R42"/>
  <c r="P42"/>
  <c r="N42"/>
  <c r="L42"/>
  <c r="T42" s="1"/>
  <c r="U42" s="1"/>
  <c r="G42"/>
  <c r="Z41"/>
  <c r="S41"/>
  <c r="R41"/>
  <c r="P41"/>
  <c r="N41"/>
  <c r="T41" s="1"/>
  <c r="L41"/>
  <c r="G41"/>
  <c r="U41" s="1"/>
  <c r="Z40"/>
  <c r="S40"/>
  <c r="R40"/>
  <c r="P40"/>
  <c r="N40"/>
  <c r="L40"/>
  <c r="T40" s="1"/>
  <c r="U40" s="1"/>
  <c r="G40"/>
  <c r="S39"/>
  <c r="R39"/>
  <c r="P39"/>
  <c r="N39"/>
  <c r="L39"/>
  <c r="T39" s="1"/>
  <c r="U39" s="1"/>
  <c r="G39"/>
  <c r="S38"/>
  <c r="S45" s="1"/>
  <c r="R38"/>
  <c r="P38"/>
  <c r="N38"/>
  <c r="L38"/>
  <c r="T38" s="1"/>
  <c r="G38"/>
  <c r="AC37"/>
  <c r="X37"/>
  <c r="R37"/>
  <c r="P37"/>
  <c r="L37"/>
  <c r="Y36"/>
  <c r="Q36"/>
  <c r="O36"/>
  <c r="M36"/>
  <c r="K36"/>
  <c r="J36"/>
  <c r="S35"/>
  <c r="R35"/>
  <c r="P35"/>
  <c r="N35"/>
  <c r="L35"/>
  <c r="G35"/>
  <c r="T34"/>
  <c r="G34"/>
  <c r="T33"/>
  <c r="S33"/>
  <c r="G33"/>
  <c r="U33" s="1"/>
  <c r="S32"/>
  <c r="R32"/>
  <c r="P32"/>
  <c r="N32"/>
  <c r="L32"/>
  <c r="G32"/>
  <c r="S31"/>
  <c r="R31"/>
  <c r="P31"/>
  <c r="N31"/>
  <c r="L31"/>
  <c r="G31"/>
  <c r="S30"/>
  <c r="P30"/>
  <c r="T30" s="1"/>
  <c r="G30"/>
  <c r="S29"/>
  <c r="R29"/>
  <c r="P29"/>
  <c r="N29"/>
  <c r="L29"/>
  <c r="G29"/>
  <c r="S28"/>
  <c r="R28"/>
  <c r="P28"/>
  <c r="N28"/>
  <c r="L28"/>
  <c r="G28"/>
  <c r="Z27"/>
  <c r="S27"/>
  <c r="R27"/>
  <c r="P27"/>
  <c r="N27"/>
  <c r="L27"/>
  <c r="G27"/>
  <c r="Z26"/>
  <c r="S26"/>
  <c r="R26"/>
  <c r="P26"/>
  <c r="N26"/>
  <c r="L26"/>
  <c r="G26"/>
  <c r="Z25"/>
  <c r="S25"/>
  <c r="R25"/>
  <c r="P25"/>
  <c r="N25"/>
  <c r="L25"/>
  <c r="G25"/>
  <c r="Z24"/>
  <c r="S24"/>
  <c r="R24"/>
  <c r="P24"/>
  <c r="N24"/>
  <c r="L24"/>
  <c r="G24"/>
  <c r="Z23"/>
  <c r="S23"/>
  <c r="R23"/>
  <c r="P23"/>
  <c r="N23"/>
  <c r="L23"/>
  <c r="G23"/>
  <c r="Z22"/>
  <c r="S22"/>
  <c r="R22"/>
  <c r="P22"/>
  <c r="N22"/>
  <c r="L22"/>
  <c r="G22"/>
  <c r="S21"/>
  <c r="R21"/>
  <c r="P21"/>
  <c r="N21"/>
  <c r="L21"/>
  <c r="G21"/>
  <c r="S20"/>
  <c r="N20"/>
  <c r="L20"/>
  <c r="G20"/>
  <c r="Z19"/>
  <c r="S19"/>
  <c r="R19"/>
  <c r="P19"/>
  <c r="N19"/>
  <c r="L19"/>
  <c r="G19"/>
  <c r="Z18"/>
  <c r="S18"/>
  <c r="R18"/>
  <c r="P18"/>
  <c r="N18"/>
  <c r="L18"/>
  <c r="G18"/>
  <c r="S17"/>
  <c r="R17"/>
  <c r="P17"/>
  <c r="N17"/>
  <c r="L17"/>
  <c r="G17"/>
  <c r="R16"/>
  <c r="P16"/>
  <c r="N16"/>
  <c r="L16"/>
  <c r="T16" s="1"/>
  <c r="G16"/>
  <c r="Z15"/>
  <c r="S15"/>
  <c r="R15"/>
  <c r="P15"/>
  <c r="N15"/>
  <c r="L15"/>
  <c r="G15"/>
  <c r="S14"/>
  <c r="R14"/>
  <c r="P14"/>
  <c r="N14"/>
  <c r="L14"/>
  <c r="G14"/>
  <c r="G36" s="1"/>
  <c r="L30" i="1"/>
  <c r="L29"/>
  <c r="K27"/>
  <c r="L26"/>
  <c r="L27" s="1"/>
  <c r="K23"/>
  <c r="L23" s="1"/>
  <c r="K22"/>
  <c r="L22" s="1"/>
  <c r="L24" s="1"/>
  <c r="K16"/>
  <c r="L16" s="1"/>
  <c r="I16"/>
  <c r="Z36" i="2" l="1"/>
  <c r="K49"/>
  <c r="O49"/>
  <c r="J117"/>
  <c r="M117"/>
  <c r="Q117"/>
  <c r="T14"/>
  <c r="U14" s="1"/>
  <c r="S36"/>
  <c r="T15"/>
  <c r="U15" s="1"/>
  <c r="T17"/>
  <c r="U17" s="1"/>
  <c r="T18"/>
  <c r="U18" s="1"/>
  <c r="T19"/>
  <c r="U19" s="1"/>
  <c r="V19" s="1"/>
  <c r="T20"/>
  <c r="U20" s="1"/>
  <c r="T21"/>
  <c r="U21" s="1"/>
  <c r="T22"/>
  <c r="U22" s="1"/>
  <c r="T23"/>
  <c r="U23" s="1"/>
  <c r="T24"/>
  <c r="U24" s="1"/>
  <c r="T25"/>
  <c r="U25" s="1"/>
  <c r="V25" s="1"/>
  <c r="T26"/>
  <c r="U26" s="1"/>
  <c r="U27"/>
  <c r="V27" s="1"/>
  <c r="T27"/>
  <c r="T28"/>
  <c r="U28" s="1"/>
  <c r="T29"/>
  <c r="U29" s="1"/>
  <c r="U31"/>
  <c r="V31" s="1"/>
  <c r="T31"/>
  <c r="U32"/>
  <c r="T32"/>
  <c r="T35"/>
  <c r="U35" s="1"/>
  <c r="V39"/>
  <c r="V40"/>
  <c r="Z45"/>
  <c r="V42"/>
  <c r="W42" s="1"/>
  <c r="AC42" s="1"/>
  <c r="J49"/>
  <c r="M49"/>
  <c r="Q49"/>
  <c r="T81"/>
  <c r="T82"/>
  <c r="U82" s="1"/>
  <c r="U83"/>
  <c r="V83" s="1"/>
  <c r="T83"/>
  <c r="U84"/>
  <c r="V84" s="1"/>
  <c r="T84"/>
  <c r="T85"/>
  <c r="U85" s="1"/>
  <c r="T86"/>
  <c r="U86" s="1"/>
  <c r="V86" s="1"/>
  <c r="T87"/>
  <c r="U87" s="1"/>
  <c r="V87" s="1"/>
  <c r="T88"/>
  <c r="U88" s="1"/>
  <c r="V88" s="1"/>
  <c r="T89"/>
  <c r="U89" s="1"/>
  <c r="T90"/>
  <c r="U90" s="1"/>
  <c r="T91"/>
  <c r="U91" s="1"/>
  <c r="T92"/>
  <c r="U92" s="1"/>
  <c r="V92" s="1"/>
  <c r="T93"/>
  <c r="U93" s="1"/>
  <c r="T94"/>
  <c r="U94" s="1"/>
  <c r="V94" s="1"/>
  <c r="T95"/>
  <c r="U95" s="1"/>
  <c r="T96"/>
  <c r="U96" s="1"/>
  <c r="T97"/>
  <c r="U97" s="1"/>
  <c r="T98"/>
  <c r="U98" s="1"/>
  <c r="T100"/>
  <c r="U100" s="1"/>
  <c r="V100" s="1"/>
  <c r="T102"/>
  <c r="U102" s="1"/>
  <c r="V106"/>
  <c r="V107"/>
  <c r="W107" s="1"/>
  <c r="AC107" s="1"/>
  <c r="Z110"/>
  <c r="Z117" s="1"/>
  <c r="U109"/>
  <c r="Y117"/>
  <c r="T112"/>
  <c r="T113" s="1"/>
  <c r="K117"/>
  <c r="O117"/>
  <c r="K23" i="3"/>
  <c r="L12"/>
  <c r="L113"/>
  <c r="L114" s="1"/>
  <c r="K114"/>
  <c r="K31"/>
  <c r="L31" s="1"/>
  <c r="L24"/>
  <c r="L32"/>
  <c r="L33" s="1"/>
  <c r="K33"/>
  <c r="K94"/>
  <c r="L94" s="1"/>
  <c r="L93"/>
  <c r="L95"/>
  <c r="K105"/>
  <c r="L105" s="1"/>
  <c r="K112"/>
  <c r="L112" s="1"/>
  <c r="L106"/>
  <c r="K129"/>
  <c r="L128"/>
  <c r="L50"/>
  <c r="L131"/>
  <c r="T45" i="2"/>
  <c r="U38"/>
  <c r="U45" s="1"/>
  <c r="T48"/>
  <c r="U47"/>
  <c r="U48" s="1"/>
  <c r="T110"/>
  <c r="U105"/>
  <c r="U110" s="1"/>
  <c r="V15"/>
  <c r="V17"/>
  <c r="V18"/>
  <c r="V21"/>
  <c r="V24"/>
  <c r="V26"/>
  <c r="V29"/>
  <c r="U30"/>
  <c r="V30" s="1"/>
  <c r="V82"/>
  <c r="V91"/>
  <c r="V96"/>
  <c r="U99"/>
  <c r="V99" s="1"/>
  <c r="U101"/>
  <c r="V101" s="1"/>
  <c r="V109"/>
  <c r="W39"/>
  <c r="X39" s="1"/>
  <c r="W44"/>
  <c r="AC44" s="1"/>
  <c r="W106"/>
  <c r="AC106" s="1"/>
  <c r="V38"/>
  <c r="Z49"/>
  <c r="U16"/>
  <c r="V16" s="1"/>
  <c r="V32"/>
  <c r="V33"/>
  <c r="U34"/>
  <c r="V34" s="1"/>
  <c r="V41"/>
  <c r="V43"/>
  <c r="G45"/>
  <c r="S48"/>
  <c r="S49" s="1"/>
  <c r="G103"/>
  <c r="V108"/>
  <c r="G110"/>
  <c r="AC116"/>
  <c r="U112"/>
  <c r="U113" s="1"/>
  <c r="S113"/>
  <c r="S117" s="1"/>
  <c r="K17" i="1"/>
  <c r="K24"/>
  <c r="T103" i="2" l="1"/>
  <c r="T117" s="1"/>
  <c r="X40"/>
  <c r="V102"/>
  <c r="U81"/>
  <c r="V81" s="1"/>
  <c r="W40"/>
  <c r="AC40" s="1"/>
  <c r="T36"/>
  <c r="V98"/>
  <c r="V93"/>
  <c r="W93" s="1"/>
  <c r="AC93" s="1"/>
  <c r="V89"/>
  <c r="V28"/>
  <c r="X106"/>
  <c r="V14"/>
  <c r="V110"/>
  <c r="V90"/>
  <c r="W90" s="1"/>
  <c r="V45"/>
  <c r="V23"/>
  <c r="X107"/>
  <c r="V97"/>
  <c r="V95"/>
  <c r="V85"/>
  <c r="V35"/>
  <c r="W35" s="1"/>
  <c r="X35" s="1"/>
  <c r="V22"/>
  <c r="W22" s="1"/>
  <c r="AC22" s="1"/>
  <c r="V20"/>
  <c r="K134" i="3"/>
  <c r="L129"/>
  <c r="K48"/>
  <c r="L23"/>
  <c r="W34" i="2"/>
  <c r="X34" s="1"/>
  <c r="W99"/>
  <c r="AC99" s="1"/>
  <c r="W30"/>
  <c r="AC30" s="1"/>
  <c r="W92"/>
  <c r="AC92" s="1"/>
  <c r="X92"/>
  <c r="W86"/>
  <c r="AC86" s="1"/>
  <c r="W83"/>
  <c r="AC83" s="1"/>
  <c r="W108"/>
  <c r="AC108" s="1"/>
  <c r="X108"/>
  <c r="W102"/>
  <c r="AC102" s="1"/>
  <c r="W94"/>
  <c r="AC94" s="1"/>
  <c r="W87"/>
  <c r="AC87" s="1"/>
  <c r="W84"/>
  <c r="AC84" s="1"/>
  <c r="W43"/>
  <c r="AC43" s="1"/>
  <c r="W32"/>
  <c r="AC32" s="1"/>
  <c r="W27"/>
  <c r="AC27" s="1"/>
  <c r="W23"/>
  <c r="AC23" s="1"/>
  <c r="W98"/>
  <c r="X98" s="1"/>
  <c r="W96"/>
  <c r="X96" s="1"/>
  <c r="W89"/>
  <c r="AC89" s="1"/>
  <c r="W82"/>
  <c r="AC82" s="1"/>
  <c r="AC29"/>
  <c r="W29"/>
  <c r="X29" s="1"/>
  <c r="W26"/>
  <c r="AC26" s="1"/>
  <c r="W20"/>
  <c r="X20" s="1"/>
  <c r="W17"/>
  <c r="X17" s="1"/>
  <c r="V112"/>
  <c r="V105"/>
  <c r="V47"/>
  <c r="U103"/>
  <c r="U117" s="1"/>
  <c r="X44"/>
  <c r="X42"/>
  <c r="AC39"/>
  <c r="U36"/>
  <c r="V36" s="1"/>
  <c r="G49"/>
  <c r="T49"/>
  <c r="W14"/>
  <c r="AC14" s="1"/>
  <c r="W100"/>
  <c r="AC100" s="1"/>
  <c r="W88"/>
  <c r="AC88" s="1"/>
  <c r="W41"/>
  <c r="AC41" s="1"/>
  <c r="X41"/>
  <c r="W33"/>
  <c r="AC33" s="1"/>
  <c r="W31"/>
  <c r="AC31" s="1"/>
  <c r="W25"/>
  <c r="AC25" s="1"/>
  <c r="W19"/>
  <c r="AC19" s="1"/>
  <c r="W101"/>
  <c r="AC101" s="1"/>
  <c r="W38"/>
  <c r="W45" s="1"/>
  <c r="W16"/>
  <c r="X16" s="1"/>
  <c r="W109"/>
  <c r="AC109" s="1"/>
  <c r="W97"/>
  <c r="X97" s="1"/>
  <c r="W95"/>
  <c r="X95" s="1"/>
  <c r="W91"/>
  <c r="AC91" s="1"/>
  <c r="X85"/>
  <c r="W85"/>
  <c r="AC85" s="1"/>
  <c r="W81"/>
  <c r="W28"/>
  <c r="X28" s="1"/>
  <c r="W24"/>
  <c r="AC24" s="1"/>
  <c r="W21"/>
  <c r="X21" s="1"/>
  <c r="W18"/>
  <c r="AC18" s="1"/>
  <c r="W15"/>
  <c r="AC15" s="1"/>
  <c r="X45"/>
  <c r="G117"/>
  <c r="U49"/>
  <c r="AC90" l="1"/>
  <c r="X90"/>
  <c r="W103"/>
  <c r="X24"/>
  <c r="AC38"/>
  <c r="X19"/>
  <c r="X33"/>
  <c r="X88"/>
  <c r="X100"/>
  <c r="AC17"/>
  <c r="AC96"/>
  <c r="X23"/>
  <c r="X43"/>
  <c r="X84"/>
  <c r="X99"/>
  <c r="AC34"/>
  <c r="V103"/>
  <c r="X18"/>
  <c r="AC35"/>
  <c r="AC95"/>
  <c r="X101"/>
  <c r="X25"/>
  <c r="X22"/>
  <c r="X89"/>
  <c r="X27"/>
  <c r="X87"/>
  <c r="X94"/>
  <c r="X86"/>
  <c r="K53" i="3"/>
  <c r="L48"/>
  <c r="K137"/>
  <c r="L137" s="1"/>
  <c r="L134"/>
  <c r="W105" i="2"/>
  <c r="W110" s="1"/>
  <c r="X110" s="1"/>
  <c r="X15"/>
  <c r="AC21"/>
  <c r="AC28"/>
  <c r="AC81"/>
  <c r="X91"/>
  <c r="AC97"/>
  <c r="X109"/>
  <c r="AC16"/>
  <c r="X38"/>
  <c r="X31"/>
  <c r="AC20"/>
  <c r="X26"/>
  <c r="X82"/>
  <c r="X93"/>
  <c r="AC98"/>
  <c r="X32"/>
  <c r="X102"/>
  <c r="X83"/>
  <c r="X30"/>
  <c r="V48"/>
  <c r="W47"/>
  <c r="W48" s="1"/>
  <c r="W112"/>
  <c r="W113" s="1"/>
  <c r="V113"/>
  <c r="AC112"/>
  <c r="X81"/>
  <c r="AC45"/>
  <c r="W36"/>
  <c r="X14"/>
  <c r="K31" i="1"/>
  <c r="L31" s="1"/>
  <c r="W117" i="2" l="1"/>
  <c r="X47"/>
  <c r="X103"/>
  <c r="AC36"/>
  <c r="K56" i="3"/>
  <c r="L56" s="1"/>
  <c r="L53"/>
  <c r="V49" i="2"/>
  <c r="X48"/>
  <c r="AC113"/>
  <c r="X113"/>
  <c r="X117" s="1"/>
  <c r="V117"/>
  <c r="AC117" s="1"/>
  <c r="AC103"/>
  <c r="X105"/>
  <c r="X36"/>
  <c r="X112"/>
  <c r="W49"/>
  <c r="AC47"/>
  <c r="AC48" s="1"/>
  <c r="AC105"/>
  <c r="AC110" s="1"/>
  <c r="AC49" l="1"/>
  <c r="X49"/>
</calcChain>
</file>

<file path=xl/sharedStrings.xml><?xml version="1.0" encoding="utf-8"?>
<sst xmlns="http://schemas.openxmlformats.org/spreadsheetml/2006/main" count="420" uniqueCount="166">
  <si>
    <t>¦¾ê¾ì½­½ìñ©  ¯½§¾êò¯½Äª  ¯½§¾§ö­ì¾¸</t>
  </si>
  <si>
    <t>¦ñ­ªò²¾® Àº¡½ì¾© ¯½§¾êò¯½Äª  Àº¡½²¾® ¸ñ©ê½­½«¾¸º­</t>
  </si>
  <si>
    <t>***********************</t>
  </si>
  <si>
    <t xml:space="preserve">  Á¢¸¤¹ì¸¤²½®¾¤</t>
  </si>
  <si>
    <t xml:space="preserve"> ¦½¹½²ñ­Á´È¨ò¤Á¢¸¤                                                                                                       Àì¡ê†……………………  311  _/¦¨¢/Í®</t>
  </si>
  <si>
    <t>071  212 171</t>
  </si>
  <si>
    <t xml:space="preserve">        ìö¤¸ñ­ê†   1/7/2014                               </t>
  </si>
  <si>
    <t xml:space="preserve">Ã®£ò©ÄìÈÀ¤ò­À©õº­ìñ©«½¡º­£õ­¹ùñ¤  ¤¸© 2 À©õº­ 4  Œ  9 Œ ¤¸© 3  Œ ¤¸© 4 </t>
  </si>
  <si>
    <t xml:space="preserve"> ¦ö¡¯ó 2013 Œ2014¢º¤¦½¹½²ñ­Á´È¨ò¤Á¢¸¤¹ì¸¤²½®¾¤</t>
  </si>
  <si>
    <t>²¾¡</t>
  </si>
  <si>
    <t>»ú¸¤</t>
  </si>
  <si>
    <t>ìø¡</t>
  </si>
  <si>
    <t>À­œºÃ­</t>
  </si>
  <si>
    <t>§˜­</t>
  </si>
  <si>
    <t>¢˜­</t>
  </si>
  <si>
    <t>©ñ©</t>
  </si>
  <si>
    <t>À¤ò­À©õº­</t>
  </si>
  <si>
    <t>¥¿­¸­</t>
  </si>
  <si>
    <t>ì¸´</t>
  </si>
  <si>
    <t>¦½­ó</t>
  </si>
  <si>
    <t>¦ú¸­</t>
  </si>
  <si>
    <t>ì¾¨¡¾­</t>
  </si>
  <si>
    <t>²œ­«¾­</t>
  </si>
  <si>
    <t>²ö­</t>
  </si>
  <si>
    <t>1 À©õº­</t>
  </si>
  <si>
    <t>6 À©õº­</t>
  </si>
  <si>
    <t>À¤ò­À©õº­²œ­«¾­</t>
  </si>
  <si>
    <t>²½­ñ¡¤¾­ª¾´¦ñ­¨¾</t>
  </si>
  <si>
    <t>º÷©Îø­­½Â¨®¾¨ªÈ¾¤Å</t>
  </si>
  <si>
    <t>º÷©Îø­ÎÉ¾ê†</t>
  </si>
  <si>
    <t>º÷©Îø­º¾¨÷¡¾­</t>
  </si>
  <si>
    <t>º÷©Îø­£º®£ö¸</t>
  </si>
  <si>
    <t>º÷©Îø­ìø¡</t>
  </si>
  <si>
    <t>ì¸´êñ¤Îö©</t>
  </si>
  <si>
    <t>À¤ò­ 8%</t>
  </si>
  <si>
    <t>À¤ó­ 5%</t>
  </si>
  <si>
    <t>¥¿­¸­À¤ò­¨ñ¤ÀÍõº</t>
  </si>
  <si>
    <t xml:space="preserve">    </t>
  </si>
  <si>
    <t xml:space="preserve">             ¹ö¸ÎÉ¾¹Éº¤¡¾­                                                                           ¡¾­À¤ó­²½Á­¡</t>
  </si>
  <si>
    <t xml:space="preserve">                        ²½Á­¡²¾¨Ã­Á¢¸¤                                                                    ¯½ê¾­¦½¹½²ñ­Á´È¨ò¤Á¢¸¤                                                             </t>
  </si>
  <si>
    <t>¦ñ­ªò²¾® Àº¡½²¾® ¯½§¾êò¯½Äª Àº¡½²¾® ¸ñ©ê½­½«¾¸º­</t>
  </si>
  <si>
    <t>**********************</t>
  </si>
  <si>
    <t>Á¢¸¤¹ì¸¤²½®¾¤</t>
  </si>
  <si>
    <t xml:space="preserve">¦½¹½²ñ­Á´È¨ò¤Á¢¸¤                                                                                                                                                           </t>
  </si>
  <si>
    <t>Àì¡ê†          / ¦¨¢.Í®</t>
  </si>
  <si>
    <t>¸ñ­ê†    /      / 2014.</t>
  </si>
  <si>
    <t>ª¾ª½ì¾¤¥¿­¸­²ö­ Áì½ £ñ¤À¤ò­À©õº­ìñ©«½¡º­</t>
  </si>
  <si>
    <t>¯½¥¿¤¸© IV ¦ö¡¯ó 2013---  ¹¾  2014 ¯½¥¿À©õº­ 7  ¹¾ 9  / 2014 ¢º¤¦½¹½²ñ­Á´È¨ò¤Á¢¸¤</t>
  </si>
  <si>
    <t>ì/©</t>
  </si>
  <si>
    <t>§ˆÁì½­¾´¦½¡÷­</t>
  </si>
  <si>
    <t>ª¿ÁÏ¤</t>
  </si>
  <si>
    <t>¯óÀ¡ó©</t>
  </si>
  <si>
    <t>¯ó¦ñ¤</t>
  </si>
  <si>
    <t>º÷©Îø­ªÈ¾¤Å</t>
  </si>
  <si>
    <t>¹ñ¡8%</t>
  </si>
  <si>
    <t>À¤ò­¨ñ¤ÀÍõº</t>
  </si>
  <si>
    <t>¹ùñ¡ 5%</t>
  </si>
  <si>
    <t>ì¸´À¤ó­ªö¸</t>
  </si>
  <si>
    <t>À¤ò­º÷©Îø­ìø¡</t>
  </si>
  <si>
    <t>À¤ò­º÷©Îø­À´¨</t>
  </si>
  <si>
    <t>Ä©É»ñ®ªö¸¥ò¤</t>
  </si>
  <si>
    <t>¡ñ©ìñ©</t>
  </si>
  <si>
    <t>ª¿ÁÎÈ¤</t>
  </si>
  <si>
    <t>ì¸´À¤ó­</t>
  </si>
  <si>
    <t>¥ò¤</t>
  </si>
  <si>
    <t>¥/­</t>
  </si>
  <si>
    <t>À¯ñ­À¤ò­</t>
  </si>
  <si>
    <t>1--Œ5 ¯ó</t>
  </si>
  <si>
    <t>6Œ15 ¯ó</t>
  </si>
  <si>
    <t>16Œ25 ¯ó</t>
  </si>
  <si>
    <t>26 ¯ó</t>
  </si>
  <si>
    <t>¯ó¡¾­</t>
  </si>
  <si>
    <t>/</t>
  </si>
  <si>
    <t>§˜­IV</t>
  </si>
  <si>
    <t>­. ®ö¸Á¨¤ ºò­Í¾¸ö¤</t>
  </si>
  <si>
    <t>¹/Î¢/Î</t>
  </si>
  <si>
    <t>27/12/1961</t>
  </si>
  <si>
    <t>14/11/1980</t>
  </si>
  <si>
    <t>­. º¿²º­ ¦ó¸òÄì¦ñ¡</t>
  </si>
  <si>
    <t>¯½ê¾­</t>
  </si>
  <si>
    <t>26/2/1962</t>
  </si>
  <si>
    <t>­¾¤Á¡É¸ì¾ ´½­ó¥ò© 90%</t>
  </si>
  <si>
    <t>27/5/1973</t>
  </si>
  <si>
    <t>­¾¤ ®÷­ª¾ ¦÷ìò¨½´¾©</t>
  </si>
  <si>
    <t>¸ò§¾¡¾­</t>
  </si>
  <si>
    <t>3.5.1966</t>
  </si>
  <si>
    <t>1.9.1983</t>
  </si>
  <si>
    <t>­. ®ö¸¦º­ Ä§¨½Ä§</t>
  </si>
  <si>
    <t>31/7/1998</t>
  </si>
  <si>
    <t>­. ®ö¸¥ñ­ ­¾´´½¸ö¤</t>
  </si>
  <si>
    <t>»¯½ê¾­</t>
  </si>
  <si>
    <t>27/8/1960</t>
  </si>
  <si>
    <t>­.®ö¸²ñ­ ¹ö¨©¦½¹ñ¸©</t>
  </si>
  <si>
    <t>¸òò§¾¡¾­</t>
  </si>
  <si>
    <t>­¾¤ ¸¼­¸òÄì ©óì½²ñ­</t>
  </si>
  <si>
    <t>14/4/1974</t>
  </si>
  <si>
    <t>­. ¸ñ­­¾ìó ´÷¡©¾</t>
  </si>
  <si>
    <t>» ¢/Î</t>
  </si>
  <si>
    <t>14/9/1981</t>
  </si>
  <si>
    <t>­. Ä´´ÒµÈ¾¤</t>
  </si>
  <si>
    <t>­. êº¤¥ñ­ ¦ó¸òÄì</t>
  </si>
  <si>
    <t>­. ¸òÄì²º­ Ä§¨½Â¦´</t>
  </si>
  <si>
    <t xml:space="preserve">­¾¤ ´½­ó¸ö¤  ²ö´´½¦º­ </t>
  </si>
  <si>
    <t>25/11/1979</t>
  </si>
  <si>
    <t xml:space="preserve">­¾¤ ª¾À´½ ­ò©¦½¹ñ¸­ </t>
  </si>
  <si>
    <t xml:space="preserve">­¾¤ êº¤¸ò­  ²ò´©¾²ö­ </t>
  </si>
  <si>
    <t>27.11.1986</t>
  </si>
  <si>
    <t>­. ¦ö´´º­ ¦ò©êò¸ö¤</t>
  </si>
  <si>
    <t>21.1.1983</t>
  </si>
  <si>
    <t>­¾¤ ¥ñ­êó ¡÷­ê½¸ö¤</t>
  </si>
  <si>
    <t>25/1/1965</t>
  </si>
  <si>
    <t>­¾¤ ²º¨¸òÄìÁ¡É¸£¿²ø</t>
  </si>
  <si>
    <t>22/12/1988</t>
  </si>
  <si>
    <t xml:space="preserve">­¾¤ Ä´Èìó À§¨®ð¸È¾¤  </t>
  </si>
  <si>
    <t>17/3/1985</t>
  </si>
  <si>
    <t xml:space="preserve">­¾¤ ¥ñ­´¾ìó ²ñ­ê½¸ö¤ </t>
  </si>
  <si>
    <t>­¾¤ ¸ñ­Á¡É¸À§¨§ö¸¸¾È¤</t>
  </si>
  <si>
    <t>5.9.1988</t>
  </si>
  <si>
    <t xml:space="preserve">­¾¤ ¯¾­ó ¹È¸¾¤ </t>
  </si>
  <si>
    <t>//</t>
  </si>
  <si>
    <t>§˜­ ///</t>
  </si>
  <si>
    <t>­. ¦ø­êº­ ¦÷ê½ì¾©</t>
  </si>
  <si>
    <t>­. ¦ö´¥ò© ²¸¤¦½ÀÎó</t>
  </si>
  <si>
    <t>¹/Î.¢/Î</t>
  </si>
  <si>
    <t>13/7/1957</t>
  </si>
  <si>
    <t>­. ¥ñ­¦÷¡ ¡½À¦ó´¦÷¡</t>
  </si>
  <si>
    <t>25/2/1973</t>
  </si>
  <si>
    <t>­. ¸ö¤²ñ­ Á²¤¦½¹ñ¸­</t>
  </si>
  <si>
    <t>15/10/1965</t>
  </si>
  <si>
    <t>­. ¥ñ­ê¾  ¦ó¤¹¾ì¾©</t>
  </si>
  <si>
    <t>20/8/1984</t>
  </si>
  <si>
    <t>­. ²÷©¦½©ó ®¾­÷¸ö¤</t>
  </si>
  <si>
    <t>ê.Á¡É¸  ²÷©ê½¸ö¤</t>
  </si>
  <si>
    <t>29.11.1990</t>
  </si>
  <si>
    <t>1.10.2013</t>
  </si>
  <si>
    <t>///</t>
  </si>
  <si>
    <t>§˜­ //</t>
  </si>
  <si>
    <t>­¾¤ êº¤¥ñ­ ®÷­´½­ó¸ö¤</t>
  </si>
  <si>
    <t>¹/Î ¦ø­</t>
  </si>
  <si>
    <t>18/6/1965</t>
  </si>
  <si>
    <t>ì¸´¢˜­Á¢¸¤</t>
  </si>
  <si>
    <t xml:space="preserve">                     ²½Á­¡²¾¨Ã­Á¢¸¤                                                ¯½ê¾­¦½¹½²ñ­Á´È¨ò¤Á¢¸¤                                               ¹ö¸ÎÉ¾¹Éº¤¡¾­                                            ¡¾­À¤ò­²½Á­¡</t>
  </si>
  <si>
    <t>Àì¡ê†           / ¦¨¢.Í®</t>
  </si>
  <si>
    <t xml:space="preserve">¸ñ­ê† </t>
  </si>
  <si>
    <t>¯½¥¿ ¦ö¡¯ó 2014---  ¹¾  2015  ¢º¤¦½¹½²ñ­Á´È¨ò¤Á¢¸¤</t>
  </si>
  <si>
    <t>IV</t>
  </si>
  <si>
    <t>¦½¹½²ñ­Á´È¨ò¤Á¢¸¤                                                                                                       Àì¡ê†…………………… _       / ¦¨¢.¹¡</t>
  </si>
  <si>
    <t xml:space="preserve">                                                                                                                                 ìö¤¸ñ­ê†-          /      / 2014</t>
  </si>
  <si>
    <t>Ã®£ò©ÄìÈÀ¤ò­À©õº­¯½¥¿¤¸© I À©õº­  10  Œ 12 ¦ö¡¯ó  2014  --Œ  2015</t>
  </si>
  <si>
    <t>3 À©õº­</t>
  </si>
  <si>
    <t>ì¸´ §˜­ 4</t>
  </si>
  <si>
    <t>ì¸´ §˜­ 3</t>
  </si>
  <si>
    <t>ì¸´ §˜­ 2</t>
  </si>
  <si>
    <t xml:space="preserve"> </t>
  </si>
  <si>
    <t>ì¸´À¤ó­º÷©Îø­ª¿ÁÎÈ¤</t>
  </si>
  <si>
    <t>º÷©Îø­À´¨</t>
  </si>
  <si>
    <t>ì¸´À¤ó­º÷©Îø­ìø¡ Áì½ À´¨</t>
  </si>
  <si>
    <t xml:space="preserve">                  ¯½ê¾­¦½¹½²ñ­Á´È¨ò¤Á¢¸¤                                                        ¡¾­À¤ò­</t>
  </si>
  <si>
    <t xml:space="preserve">                                                          ¹ö¸ÎÉ¾ ²½Á­¡²¾¨Ã­Á¢¸¤</t>
  </si>
  <si>
    <t>¦½¹½²ñ­Á´È¨ò¤Á¢¸¤                                                                                     Àì¡ê†…………………… _       / ¦¨¢.¹¡</t>
  </si>
  <si>
    <t xml:space="preserve">                                                                                                                ìö¤¸ñ­ê†-          /      / 2014</t>
  </si>
  <si>
    <t>Ã®£ò©ÄìÈÀ¤ò­À©õº­¯½¥¿¤¸© IVÀ©õº­  7 Œ 9  ¦ö¡¯ó  2013  --Œ  2014</t>
  </si>
  <si>
    <t xml:space="preserve">           ¹ö¸ÎÉ¾¹Éº¤¡¾­                                                                           ¡¾­À¤ó­²½Á­¡</t>
  </si>
  <si>
    <t xml:space="preserve">                                                     ¯½ê¾­¦½¹½²ñ­Á´È¨ò¤Á¢¸¤</t>
  </si>
  <si>
    <t xml:space="preserve">  ²½Á­¡²¾¨Ã­Á¢¸¤                                                   ¯½ê¾­¦½¹½²ñ­Á´È¨ò¤Á¢¸¤    </t>
  </si>
  <si>
    <t>ພາກ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</si>
</sst>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Saysettha Lao"/>
      <family val="2"/>
    </font>
    <font>
      <b/>
      <sz val="16"/>
      <name val="Saysettha Lao"/>
      <family val="2"/>
    </font>
    <font>
      <b/>
      <sz val="14"/>
      <name val="Saysettha Lao"/>
      <family val="2"/>
    </font>
    <font>
      <sz val="12"/>
      <color indexed="9"/>
      <name val="Saysettha Lao"/>
      <family val="2"/>
    </font>
    <font>
      <sz val="12"/>
      <color indexed="8"/>
      <name val="Saysettha Lao"/>
      <family val="2"/>
    </font>
    <font>
      <sz val="10"/>
      <name val="Saysettha Lao"/>
      <family val="2"/>
    </font>
    <font>
      <sz val="11"/>
      <name val="Saysettha Lao"/>
      <family val="2"/>
    </font>
    <font>
      <sz val="6"/>
      <name val="Saysettha Lao"/>
      <family val="2"/>
    </font>
    <font>
      <sz val="8"/>
      <name val="Saysettha Lao"/>
      <family val="2"/>
    </font>
    <font>
      <sz val="7"/>
      <name val="Saysettha Lao"/>
      <family val="2"/>
    </font>
    <font>
      <b/>
      <sz val="8"/>
      <name val="Saysettha Lao"/>
      <family val="2"/>
    </font>
    <font>
      <sz val="7"/>
      <color theme="1"/>
      <name val="Saysettha Lao"/>
      <family val="2"/>
    </font>
    <font>
      <b/>
      <sz val="12"/>
      <name val="Saysettha Lao"/>
      <family val="2"/>
    </font>
    <font>
      <sz val="7"/>
      <color indexed="9"/>
      <name val="Saysettha Lao"/>
      <family val="2"/>
    </font>
    <font>
      <sz val="8"/>
      <color indexed="8"/>
      <name val="Saysettha Lao"/>
      <family val="2"/>
    </font>
    <font>
      <sz val="7"/>
      <color indexed="8"/>
      <name val="Saysettha Lao"/>
      <family val="2"/>
    </font>
    <font>
      <sz val="11"/>
      <name val="Arial"/>
      <family val="2"/>
    </font>
    <font>
      <sz val="11"/>
      <color indexed="9"/>
      <name val="Saysettha Lao"/>
      <family val="2"/>
    </font>
    <font>
      <sz val="11"/>
      <color indexed="9"/>
      <name val="Arial"/>
      <family val="2"/>
    </font>
    <font>
      <sz val="11"/>
      <color indexed="8"/>
      <name val="Saysettha Lao"/>
      <family val="2"/>
    </font>
    <font>
      <sz val="14"/>
      <name val="Saysettha Lao"/>
      <family val="2"/>
    </font>
    <font>
      <sz val="14"/>
      <name val="Arial"/>
      <family val="2"/>
    </font>
    <font>
      <b/>
      <sz val="11"/>
      <name val="Saysettha Lao"/>
      <family val="2"/>
    </font>
    <font>
      <sz val="10"/>
      <color indexed="9"/>
      <name val="Arial"/>
      <family val="2"/>
    </font>
    <font>
      <sz val="12"/>
      <name val="Saysettha O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0" fontId="2" fillId="0" borderId="6" xfId="0" applyFont="1" applyBorder="1"/>
    <xf numFmtId="164" fontId="2" fillId="0" borderId="6" xfId="1" applyNumberFormat="1" applyFont="1" applyBorder="1"/>
    <xf numFmtId="0" fontId="2" fillId="0" borderId="10" xfId="0" applyFont="1" applyBorder="1"/>
    <xf numFmtId="164" fontId="2" fillId="0" borderId="10" xfId="1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  <xf numFmtId="0" fontId="0" fillId="2" borderId="0" xfId="0" applyFill="1"/>
    <xf numFmtId="0" fontId="5" fillId="3" borderId="5" xfId="0" applyFont="1" applyFill="1" applyBorder="1"/>
    <xf numFmtId="164" fontId="5" fillId="3" borderId="5" xfId="1" applyNumberFormat="1" applyFont="1" applyFill="1" applyBorder="1"/>
    <xf numFmtId="0" fontId="2" fillId="3" borderId="5" xfId="0" applyFont="1" applyFill="1" applyBorder="1"/>
    <xf numFmtId="164" fontId="6" fillId="3" borderId="5" xfId="1" applyNumberFormat="1" applyFont="1" applyFill="1" applyBorder="1"/>
    <xf numFmtId="0" fontId="5" fillId="4" borderId="5" xfId="0" applyFont="1" applyFill="1" applyBorder="1"/>
    <xf numFmtId="0" fontId="2" fillId="4" borderId="5" xfId="0" applyFont="1" applyFill="1" applyBorder="1"/>
    <xf numFmtId="164" fontId="2" fillId="4" borderId="5" xfId="1" applyNumberFormat="1" applyFont="1" applyFill="1" applyBorder="1"/>
    <xf numFmtId="164" fontId="6" fillId="4" borderId="5" xfId="1" applyNumberFormat="1" applyFont="1" applyFill="1" applyBorder="1"/>
    <xf numFmtId="0" fontId="2" fillId="0" borderId="5" xfId="0" applyFont="1" applyBorder="1"/>
    <xf numFmtId="164" fontId="2" fillId="0" borderId="5" xfId="1" applyNumberFormat="1" applyFont="1" applyBorder="1"/>
    <xf numFmtId="0" fontId="2" fillId="0" borderId="14" xfId="0" applyFont="1" applyBorder="1"/>
    <xf numFmtId="164" fontId="2" fillId="0" borderId="14" xfId="1" applyNumberFormat="1" applyFont="1" applyBorder="1"/>
    <xf numFmtId="0" fontId="2" fillId="0" borderId="18" xfId="0" applyFont="1" applyBorder="1"/>
    <xf numFmtId="164" fontId="2" fillId="0" borderId="18" xfId="1" applyNumberFormat="1" applyFont="1" applyBorder="1"/>
    <xf numFmtId="0" fontId="2" fillId="0" borderId="19" xfId="0" applyFont="1" applyBorder="1"/>
    <xf numFmtId="164" fontId="2" fillId="0" borderId="19" xfId="1" applyNumberFormat="1" applyFont="1" applyBorder="1"/>
    <xf numFmtId="0" fontId="2" fillId="5" borderId="5" xfId="0" applyFont="1" applyFill="1" applyBorder="1"/>
    <xf numFmtId="0" fontId="2" fillId="5" borderId="5" xfId="0" applyFont="1" applyFill="1" applyBorder="1" applyAlignment="1">
      <alignment horizontal="center"/>
    </xf>
    <xf numFmtId="164" fontId="2" fillId="5" borderId="5" xfId="1" applyNumberFormat="1" applyFont="1" applyFill="1" applyBorder="1"/>
    <xf numFmtId="0" fontId="2" fillId="0" borderId="23" xfId="0" applyFont="1" applyBorder="1"/>
    <xf numFmtId="164" fontId="2" fillId="0" borderId="23" xfId="1" applyNumberFormat="1" applyFont="1" applyBorder="1"/>
    <xf numFmtId="0" fontId="2" fillId="2" borderId="5" xfId="0" applyFont="1" applyFill="1" applyBorder="1"/>
    <xf numFmtId="164" fontId="2" fillId="2" borderId="5" xfId="1" applyNumberFormat="1" applyFont="1" applyFill="1" applyBorder="1"/>
    <xf numFmtId="3" fontId="2" fillId="0" borderId="14" xfId="0" applyNumberFormat="1" applyFont="1" applyBorder="1"/>
    <xf numFmtId="3" fontId="2" fillId="0" borderId="23" xfId="0" applyNumberFormat="1" applyFont="1" applyBorder="1"/>
    <xf numFmtId="0" fontId="2" fillId="2" borderId="24" xfId="0" applyFont="1" applyFill="1" applyBorder="1"/>
    <xf numFmtId="164" fontId="2" fillId="2" borderId="24" xfId="1" applyNumberFormat="1" applyFont="1" applyFill="1" applyBorder="1"/>
    <xf numFmtId="164" fontId="2" fillId="0" borderId="0" xfId="1" applyNumberFormat="1" applyFont="1" applyFill="1"/>
    <xf numFmtId="0" fontId="7" fillId="0" borderId="0" xfId="0" applyFont="1"/>
    <xf numFmtId="0" fontId="7" fillId="2" borderId="0" xfId="0" applyFont="1" applyFill="1"/>
    <xf numFmtId="164" fontId="9" fillId="2" borderId="0" xfId="1" applyNumberFormat="1" applyFont="1" applyFill="1"/>
    <xf numFmtId="164" fontId="7" fillId="2" borderId="0" xfId="1" applyNumberFormat="1" applyFont="1" applyFill="1"/>
    <xf numFmtId="0" fontId="11" fillId="6" borderId="1" xfId="0" applyFont="1" applyFill="1" applyBorder="1" applyAlignment="1">
      <alignment horizontal="center" vertical="center"/>
    </xf>
    <xf numFmtId="164" fontId="10" fillId="6" borderId="1" xfId="1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/>
    <xf numFmtId="0" fontId="11" fillId="6" borderId="3" xfId="0" applyFont="1" applyFill="1" applyBorder="1" applyAlignment="1">
      <alignment horizontal="center" vertical="center"/>
    </xf>
    <xf numFmtId="164" fontId="10" fillId="6" borderId="3" xfId="1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/>
    </xf>
    <xf numFmtId="164" fontId="10" fillId="6" borderId="5" xfId="1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164" fontId="10" fillId="6" borderId="3" xfId="1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horizontal="center"/>
    </xf>
    <xf numFmtId="164" fontId="10" fillId="6" borderId="1" xfId="1" applyNumberFormat="1" applyFont="1" applyFill="1" applyBorder="1"/>
    <xf numFmtId="0" fontId="11" fillId="6" borderId="1" xfId="0" applyFont="1" applyFill="1" applyBorder="1"/>
    <xf numFmtId="0" fontId="9" fillId="6" borderId="1" xfId="0" applyFont="1" applyFill="1" applyBorder="1"/>
    <xf numFmtId="0" fontId="10" fillId="6" borderId="5" xfId="0" applyFont="1" applyFill="1" applyBorder="1"/>
    <xf numFmtId="0" fontId="10" fillId="2" borderId="5" xfId="0" applyFont="1" applyFill="1" applyBorder="1"/>
    <xf numFmtId="0" fontId="10" fillId="2" borderId="27" xfId="0" applyFont="1" applyFill="1" applyBorder="1"/>
    <xf numFmtId="164" fontId="10" fillId="2" borderId="28" xfId="1" applyNumberFormat="1" applyFont="1" applyFill="1" applyBorder="1"/>
    <xf numFmtId="0" fontId="11" fillId="2" borderId="28" xfId="0" applyFont="1" applyFill="1" applyBorder="1"/>
    <xf numFmtId="164" fontId="11" fillId="2" borderId="28" xfId="1" applyNumberFormat="1" applyFont="1" applyFill="1" applyBorder="1"/>
    <xf numFmtId="0" fontId="11" fillId="2" borderId="28" xfId="0" applyFont="1" applyFill="1" applyBorder="1" applyAlignment="1">
      <alignment horizontal="center"/>
    </xf>
    <xf numFmtId="164" fontId="11" fillId="2" borderId="28" xfId="0" applyNumberFormat="1" applyFont="1" applyFill="1" applyBorder="1" applyAlignment="1">
      <alignment horizontal="center"/>
    </xf>
    <xf numFmtId="164" fontId="11" fillId="2" borderId="28" xfId="0" applyNumberFormat="1" applyFont="1" applyFill="1" applyBorder="1"/>
    <xf numFmtId="164" fontId="11" fillId="2" borderId="29" xfId="1" applyNumberFormat="1" applyFont="1" applyFill="1" applyBorder="1"/>
    <xf numFmtId="164" fontId="10" fillId="2" borderId="5" xfId="0" applyNumberFormat="1" applyFont="1" applyFill="1" applyBorder="1"/>
    <xf numFmtId="0" fontId="10" fillId="2" borderId="0" xfId="0" applyFont="1" applyFill="1" applyBorder="1"/>
    <xf numFmtId="0" fontId="10" fillId="2" borderId="28" xfId="0" applyFont="1" applyFill="1" applyBorder="1"/>
    <xf numFmtId="0" fontId="10" fillId="2" borderId="30" xfId="0" applyFont="1" applyFill="1" applyBorder="1"/>
    <xf numFmtId="164" fontId="10" fillId="2" borderId="31" xfId="1" applyNumberFormat="1" applyFont="1" applyFill="1" applyBorder="1"/>
    <xf numFmtId="0" fontId="11" fillId="2" borderId="31" xfId="0" applyFont="1" applyFill="1" applyBorder="1"/>
    <xf numFmtId="164" fontId="11" fillId="2" borderId="31" xfId="1" applyNumberFormat="1" applyFont="1" applyFill="1" applyBorder="1"/>
    <xf numFmtId="0" fontId="11" fillId="2" borderId="31" xfId="0" applyFont="1" applyFill="1" applyBorder="1" applyAlignment="1">
      <alignment horizontal="center"/>
    </xf>
    <xf numFmtId="14" fontId="11" fillId="2" borderId="31" xfId="0" applyNumberFormat="1" applyFont="1" applyFill="1" applyBorder="1" applyAlignment="1">
      <alignment horizontal="center"/>
    </xf>
    <xf numFmtId="164" fontId="11" fillId="2" borderId="31" xfId="0" applyNumberFormat="1" applyFont="1" applyFill="1" applyBorder="1" applyAlignment="1">
      <alignment horizontal="center"/>
    </xf>
    <xf numFmtId="164" fontId="11" fillId="2" borderId="31" xfId="0" applyNumberFormat="1" applyFont="1" applyFill="1" applyBorder="1"/>
    <xf numFmtId="164" fontId="11" fillId="2" borderId="32" xfId="1" applyNumberFormat="1" applyFont="1" applyFill="1" applyBorder="1"/>
    <xf numFmtId="0" fontId="10" fillId="0" borderId="30" xfId="0" applyFont="1" applyBorder="1"/>
    <xf numFmtId="0" fontId="10" fillId="0" borderId="31" xfId="0" applyFont="1" applyBorder="1"/>
    <xf numFmtId="164" fontId="13" fillId="2" borderId="31" xfId="0" applyNumberFormat="1" applyFont="1" applyFill="1" applyBorder="1" applyAlignment="1">
      <alignment horizontal="center"/>
    </xf>
    <xf numFmtId="0" fontId="10" fillId="2" borderId="31" xfId="0" applyFont="1" applyFill="1" applyBorder="1"/>
    <xf numFmtId="0" fontId="10" fillId="2" borderId="33" xfId="0" applyFont="1" applyFill="1" applyBorder="1"/>
    <xf numFmtId="14" fontId="11" fillId="2" borderId="34" xfId="0" applyNumberFormat="1" applyFont="1" applyFill="1" applyBorder="1" applyAlignment="1">
      <alignment horizontal="center"/>
    </xf>
    <xf numFmtId="164" fontId="11" fillId="2" borderId="34" xfId="1" applyNumberFormat="1" applyFont="1" applyFill="1" applyBorder="1"/>
    <xf numFmtId="164" fontId="11" fillId="2" borderId="34" xfId="0" applyNumberFormat="1" applyFont="1" applyFill="1" applyBorder="1" applyAlignment="1">
      <alignment horizontal="center"/>
    </xf>
    <xf numFmtId="0" fontId="11" fillId="2" borderId="34" xfId="0" applyFont="1" applyFill="1" applyBorder="1"/>
    <xf numFmtId="164" fontId="11" fillId="2" borderId="35" xfId="1" applyNumberFormat="1" applyFont="1" applyFill="1" applyBorder="1"/>
    <xf numFmtId="0" fontId="10" fillId="2" borderId="34" xfId="0" applyFont="1" applyFill="1" applyBorder="1"/>
    <xf numFmtId="164" fontId="10" fillId="2" borderId="34" xfId="1" applyNumberFormat="1" applyFont="1" applyFill="1" applyBorder="1"/>
    <xf numFmtId="164" fontId="11" fillId="2" borderId="34" xfId="0" applyNumberFormat="1" applyFont="1" applyFill="1" applyBorder="1"/>
    <xf numFmtId="164" fontId="10" fillId="2" borderId="1" xfId="0" applyNumberFormat="1" applyFont="1" applyFill="1" applyBorder="1"/>
    <xf numFmtId="0" fontId="10" fillId="0" borderId="34" xfId="0" applyFont="1" applyBorder="1"/>
    <xf numFmtId="0" fontId="10" fillId="7" borderId="5" xfId="0" applyFont="1" applyFill="1" applyBorder="1"/>
    <xf numFmtId="0" fontId="10" fillId="7" borderId="5" xfId="0" applyFont="1" applyFill="1" applyBorder="1" applyAlignment="1">
      <alignment horizontal="center"/>
    </xf>
    <xf numFmtId="164" fontId="10" fillId="7" borderId="5" xfId="1" applyNumberFormat="1" applyFont="1" applyFill="1" applyBorder="1"/>
    <xf numFmtId="0" fontId="11" fillId="7" borderId="5" xfId="0" applyFont="1" applyFill="1" applyBorder="1"/>
    <xf numFmtId="164" fontId="11" fillId="7" borderId="5" xfId="1" applyNumberFormat="1" applyFont="1" applyFill="1" applyBorder="1"/>
    <xf numFmtId="0" fontId="11" fillId="7" borderId="5" xfId="0" applyFont="1" applyFill="1" applyBorder="1" applyAlignment="1">
      <alignment horizontal="right"/>
    </xf>
    <xf numFmtId="164" fontId="11" fillId="7" borderId="5" xfId="0" applyNumberFormat="1" applyFont="1" applyFill="1" applyBorder="1" applyAlignment="1">
      <alignment horizontal="center"/>
    </xf>
    <xf numFmtId="164" fontId="11" fillId="7" borderId="5" xfId="0" applyNumberFormat="1" applyFont="1" applyFill="1" applyBorder="1"/>
    <xf numFmtId="164" fontId="10" fillId="7" borderId="5" xfId="0" applyNumberFormat="1" applyFont="1" applyFill="1" applyBorder="1"/>
    <xf numFmtId="0" fontId="10" fillId="3" borderId="0" xfId="0" applyFont="1" applyFill="1" applyBorder="1"/>
    <xf numFmtId="0" fontId="10" fillId="3" borderId="0" xfId="0" applyFont="1" applyFill="1"/>
    <xf numFmtId="0" fontId="10" fillId="8" borderId="5" xfId="0" applyFont="1" applyFill="1" applyBorder="1"/>
    <xf numFmtId="0" fontId="10" fillId="9" borderId="5" xfId="0" applyFont="1" applyFill="1" applyBorder="1" applyAlignment="1">
      <alignment horizontal="center"/>
    </xf>
    <xf numFmtId="164" fontId="10" fillId="9" borderId="5" xfId="1" applyNumberFormat="1" applyFont="1" applyFill="1" applyBorder="1"/>
    <xf numFmtId="0" fontId="11" fillId="9" borderId="5" xfId="0" applyFont="1" applyFill="1" applyBorder="1"/>
    <xf numFmtId="164" fontId="11" fillId="9" borderId="5" xfId="1" applyNumberFormat="1" applyFont="1" applyFill="1" applyBorder="1"/>
    <xf numFmtId="164" fontId="11" fillId="9" borderId="5" xfId="0" applyNumberFormat="1" applyFont="1" applyFill="1" applyBorder="1"/>
    <xf numFmtId="164" fontId="10" fillId="9" borderId="5" xfId="0" applyNumberFormat="1" applyFont="1" applyFill="1" applyBorder="1"/>
    <xf numFmtId="0" fontId="10" fillId="0" borderId="0" xfId="0" applyFont="1" applyFill="1"/>
    <xf numFmtId="164" fontId="10" fillId="2" borderId="5" xfId="1" applyNumberFormat="1" applyFont="1" applyFill="1" applyBorder="1"/>
    <xf numFmtId="0" fontId="11" fillId="2" borderId="5" xfId="0" applyFont="1" applyFill="1" applyBorder="1"/>
    <xf numFmtId="164" fontId="11" fillId="2" borderId="5" xfId="1" applyNumberFormat="1" applyFont="1" applyFill="1" applyBorder="1"/>
    <xf numFmtId="14" fontId="11" fillId="2" borderId="5" xfId="0" applyNumberFormat="1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164" fontId="11" fillId="2" borderId="5" xfId="0" applyNumberFormat="1" applyFont="1" applyFill="1" applyBorder="1"/>
    <xf numFmtId="0" fontId="10" fillId="2" borderId="36" xfId="0" applyFont="1" applyFill="1" applyBorder="1"/>
    <xf numFmtId="0" fontId="10" fillId="2" borderId="37" xfId="0" applyFont="1" applyFill="1" applyBorder="1"/>
    <xf numFmtId="164" fontId="10" fillId="2" borderId="36" xfId="1" applyNumberFormat="1" applyFont="1" applyFill="1" applyBorder="1"/>
    <xf numFmtId="0" fontId="11" fillId="2" borderId="36" xfId="0" applyFont="1" applyFill="1" applyBorder="1"/>
    <xf numFmtId="164" fontId="11" fillId="2" borderId="36" xfId="1" applyNumberFormat="1" applyFont="1" applyFill="1" applyBorder="1"/>
    <xf numFmtId="0" fontId="11" fillId="2" borderId="36" xfId="0" applyFont="1" applyFill="1" applyBorder="1" applyAlignment="1">
      <alignment horizontal="center"/>
    </xf>
    <xf numFmtId="14" fontId="11" fillId="2" borderId="36" xfId="0" applyNumberFormat="1" applyFont="1" applyFill="1" applyBorder="1" applyAlignment="1">
      <alignment horizontal="center"/>
    </xf>
    <xf numFmtId="164" fontId="13" fillId="2" borderId="36" xfId="0" applyNumberFormat="1" applyFont="1" applyFill="1" applyBorder="1" applyAlignment="1">
      <alignment horizontal="center"/>
    </xf>
    <xf numFmtId="164" fontId="11" fillId="2" borderId="36" xfId="0" applyNumberFormat="1" applyFont="1" applyFill="1" applyBorder="1"/>
    <xf numFmtId="164" fontId="11" fillId="2" borderId="38" xfId="1" applyNumberFormat="1" applyFont="1" applyFill="1" applyBorder="1"/>
    <xf numFmtId="164" fontId="10" fillId="2" borderId="3" xfId="0" applyNumberFormat="1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164" fontId="10" fillId="2" borderId="41" xfId="1" applyNumberFormat="1" applyFont="1" applyFill="1" applyBorder="1"/>
    <xf numFmtId="0" fontId="11" fillId="2" borderId="41" xfId="0" applyFont="1" applyFill="1" applyBorder="1"/>
    <xf numFmtId="164" fontId="11" fillId="2" borderId="41" xfId="1" applyNumberFormat="1" applyFont="1" applyFill="1" applyBorder="1"/>
    <xf numFmtId="14" fontId="11" fillId="2" borderId="41" xfId="0" applyNumberFormat="1" applyFont="1" applyFill="1" applyBorder="1" applyAlignment="1">
      <alignment horizontal="center"/>
    </xf>
    <xf numFmtId="164" fontId="11" fillId="2" borderId="41" xfId="0" applyNumberFormat="1" applyFont="1" applyFill="1" applyBorder="1"/>
    <xf numFmtId="0" fontId="10" fillId="8" borderId="5" xfId="0" applyFont="1" applyFill="1" applyBorder="1" applyAlignment="1">
      <alignment horizontal="center"/>
    </xf>
    <xf numFmtId="164" fontId="10" fillId="8" borderId="5" xfId="1" applyNumberFormat="1" applyFont="1" applyFill="1" applyBorder="1"/>
    <xf numFmtId="0" fontId="11" fillId="8" borderId="5" xfId="0" applyFont="1" applyFill="1" applyBorder="1"/>
    <xf numFmtId="164" fontId="11" fillId="8" borderId="5" xfId="1" applyNumberFormat="1" applyFont="1" applyFill="1" applyBorder="1"/>
    <xf numFmtId="164" fontId="11" fillId="8" borderId="5" xfId="0" applyNumberFormat="1" applyFont="1" applyFill="1" applyBorder="1" applyAlignment="1">
      <alignment horizontal="center"/>
    </xf>
    <xf numFmtId="164" fontId="11" fillId="8" borderId="5" xfId="0" applyNumberFormat="1" applyFont="1" applyFill="1" applyBorder="1"/>
    <xf numFmtId="164" fontId="11" fillId="8" borderId="11" xfId="1" applyNumberFormat="1" applyFont="1" applyFill="1" applyBorder="1"/>
    <xf numFmtId="164" fontId="10" fillId="8" borderId="5" xfId="0" applyNumberFormat="1" applyFont="1" applyFill="1" applyBorder="1"/>
    <xf numFmtId="0" fontId="10" fillId="10" borderId="5" xfId="0" applyFont="1" applyFill="1" applyBorder="1"/>
    <xf numFmtId="0" fontId="10" fillId="10" borderId="5" xfId="0" applyFont="1" applyFill="1" applyBorder="1" applyAlignment="1">
      <alignment horizontal="center"/>
    </xf>
    <xf numFmtId="164" fontId="10" fillId="10" borderId="5" xfId="1" applyNumberFormat="1" applyFont="1" applyFill="1" applyBorder="1"/>
    <xf numFmtId="0" fontId="11" fillId="10" borderId="5" xfId="0" applyFont="1" applyFill="1" applyBorder="1"/>
    <xf numFmtId="164" fontId="11" fillId="10" borderId="5" xfId="1" applyNumberFormat="1" applyFont="1" applyFill="1" applyBorder="1"/>
    <xf numFmtId="0" fontId="11" fillId="10" borderId="5" xfId="0" applyFont="1" applyFill="1" applyBorder="1" applyAlignment="1">
      <alignment horizontal="center"/>
    </xf>
    <xf numFmtId="164" fontId="11" fillId="10" borderId="5" xfId="0" applyNumberFormat="1" applyFont="1" applyFill="1" applyBorder="1"/>
    <xf numFmtId="164" fontId="11" fillId="10" borderId="11" xfId="1" applyNumberFormat="1" applyFont="1" applyFill="1" applyBorder="1"/>
    <xf numFmtId="164" fontId="10" fillId="10" borderId="5" xfId="0" applyNumberFormat="1" applyFont="1" applyFill="1" applyBorder="1"/>
    <xf numFmtId="0" fontId="10" fillId="2" borderId="42" xfId="0" applyFont="1" applyFill="1" applyBorder="1"/>
    <xf numFmtId="0" fontId="10" fillId="2" borderId="43" xfId="0" applyFont="1" applyFill="1" applyBorder="1"/>
    <xf numFmtId="164" fontId="10" fillId="2" borderId="43" xfId="1" applyNumberFormat="1" applyFont="1" applyFill="1" applyBorder="1"/>
    <xf numFmtId="0" fontId="11" fillId="2" borderId="43" xfId="0" applyFont="1" applyFill="1" applyBorder="1"/>
    <xf numFmtId="164" fontId="11" fillId="2" borderId="43" xfId="1" applyNumberFormat="1" applyFont="1" applyFill="1" applyBorder="1"/>
    <xf numFmtId="0" fontId="11" fillId="2" borderId="43" xfId="0" applyFont="1" applyFill="1" applyBorder="1" applyAlignment="1">
      <alignment horizontal="center"/>
    </xf>
    <xf numFmtId="14" fontId="11" fillId="2" borderId="43" xfId="0" applyNumberFormat="1" applyFont="1" applyFill="1" applyBorder="1" applyAlignment="1">
      <alignment horizontal="center"/>
    </xf>
    <xf numFmtId="164" fontId="11" fillId="2" borderId="43" xfId="0" applyNumberFormat="1" applyFont="1" applyFill="1" applyBorder="1"/>
    <xf numFmtId="164" fontId="11" fillId="2" borderId="44" xfId="1" applyNumberFormat="1" applyFont="1" applyFill="1" applyBorder="1"/>
    <xf numFmtId="0" fontId="10" fillId="11" borderId="5" xfId="0" applyFont="1" applyFill="1" applyBorder="1"/>
    <xf numFmtId="0" fontId="10" fillId="11" borderId="5" xfId="0" applyFont="1" applyFill="1" applyBorder="1" applyAlignment="1">
      <alignment horizontal="center"/>
    </xf>
    <xf numFmtId="164" fontId="10" fillId="11" borderId="5" xfId="1" applyNumberFormat="1" applyFont="1" applyFill="1" applyBorder="1"/>
    <xf numFmtId="0" fontId="11" fillId="11" borderId="5" xfId="0" applyFont="1" applyFill="1" applyBorder="1"/>
    <xf numFmtId="164" fontId="11" fillId="11" borderId="5" xfId="1" applyNumberFormat="1" applyFont="1" applyFill="1" applyBorder="1"/>
    <xf numFmtId="0" fontId="11" fillId="11" borderId="5" xfId="0" applyFont="1" applyFill="1" applyBorder="1" applyAlignment="1">
      <alignment horizontal="center"/>
    </xf>
    <xf numFmtId="14" fontId="11" fillId="11" borderId="5" xfId="0" applyNumberFormat="1" applyFont="1" applyFill="1" applyBorder="1" applyAlignment="1">
      <alignment horizontal="center"/>
    </xf>
    <xf numFmtId="164" fontId="11" fillId="11" borderId="31" xfId="0" applyNumberFormat="1" applyFont="1" applyFill="1" applyBorder="1" applyAlignment="1">
      <alignment horizontal="center"/>
    </xf>
    <xf numFmtId="164" fontId="11" fillId="11" borderId="5" xfId="0" applyNumberFormat="1" applyFont="1" applyFill="1" applyBorder="1"/>
    <xf numFmtId="164" fontId="11" fillId="11" borderId="11" xfId="1" applyNumberFormat="1" applyFont="1" applyFill="1" applyBorder="1"/>
    <xf numFmtId="164" fontId="10" fillId="11" borderId="5" xfId="0" applyNumberFormat="1" applyFont="1" applyFill="1" applyBorder="1"/>
    <xf numFmtId="0" fontId="10" fillId="2" borderId="5" xfId="0" applyFont="1" applyFill="1" applyBorder="1" applyAlignment="1">
      <alignment horizontal="center"/>
    </xf>
    <xf numFmtId="164" fontId="11" fillId="2" borderId="11" xfId="1" applyNumberFormat="1" applyFont="1" applyFill="1" applyBorder="1"/>
    <xf numFmtId="0" fontId="10" fillId="2" borderId="0" xfId="0" applyFont="1" applyFill="1" applyBorder="1" applyAlignment="1">
      <alignment horizontal="center"/>
    </xf>
    <xf numFmtId="164" fontId="10" fillId="2" borderId="0" xfId="1" applyNumberFormat="1" applyFont="1" applyFill="1" applyBorder="1"/>
    <xf numFmtId="164" fontId="10" fillId="2" borderId="0" xfId="0" applyNumberFormat="1" applyFont="1" applyFill="1" applyBorder="1"/>
    <xf numFmtId="0" fontId="14" fillId="2" borderId="0" xfId="0" applyFont="1" applyFill="1"/>
    <xf numFmtId="164" fontId="14" fillId="2" borderId="0" xfId="1" applyNumberFormat="1" applyFont="1" applyFill="1"/>
    <xf numFmtId="164" fontId="14" fillId="2" borderId="0" xfId="0" applyNumberFormat="1" applyFont="1" applyFill="1"/>
    <xf numFmtId="0" fontId="14" fillId="0" borderId="0" xfId="0" applyFont="1"/>
    <xf numFmtId="164" fontId="14" fillId="0" borderId="0" xfId="1" applyNumberFormat="1" applyFont="1"/>
    <xf numFmtId="164" fontId="14" fillId="0" borderId="0" xfId="0" applyNumberFormat="1" applyFont="1"/>
    <xf numFmtId="164" fontId="9" fillId="0" borderId="0" xfId="1" applyNumberFormat="1" applyFont="1"/>
    <xf numFmtId="164" fontId="7" fillId="0" borderId="0" xfId="1" applyNumberFormat="1" applyFont="1"/>
    <xf numFmtId="0" fontId="11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164" fontId="10" fillId="0" borderId="5" xfId="1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164" fontId="10" fillId="0" borderId="1" xfId="1" applyNumberFormat="1" applyFont="1" applyBorder="1"/>
    <xf numFmtId="0" fontId="11" fillId="0" borderId="1" xfId="0" applyFont="1" applyBorder="1"/>
    <xf numFmtId="0" fontId="9" fillId="0" borderId="1" xfId="0" applyFont="1" applyBorder="1"/>
    <xf numFmtId="0" fontId="10" fillId="0" borderId="5" xfId="0" applyFont="1" applyBorder="1"/>
    <xf numFmtId="164" fontId="10" fillId="0" borderId="31" xfId="1" applyNumberFormat="1" applyFont="1" applyBorder="1"/>
    <xf numFmtId="0" fontId="11" fillId="0" borderId="31" xfId="0" applyFont="1" applyBorder="1"/>
    <xf numFmtId="164" fontId="11" fillId="0" borderId="31" xfId="1" applyNumberFormat="1" applyFont="1" applyBorder="1"/>
    <xf numFmtId="0" fontId="11" fillId="0" borderId="31" xfId="0" applyFont="1" applyBorder="1" applyAlignment="1">
      <alignment horizontal="center"/>
    </xf>
    <xf numFmtId="14" fontId="11" fillId="0" borderId="31" xfId="0" applyNumberFormat="1" applyFont="1" applyBorder="1" applyAlignment="1">
      <alignment horizontal="center"/>
    </xf>
    <xf numFmtId="164" fontId="11" fillId="0" borderId="31" xfId="0" applyNumberFormat="1" applyFont="1" applyBorder="1" applyAlignment="1">
      <alignment horizontal="center"/>
    </xf>
    <xf numFmtId="164" fontId="11" fillId="0" borderId="32" xfId="1" applyNumberFormat="1" applyFont="1" applyBorder="1"/>
    <xf numFmtId="164" fontId="15" fillId="2" borderId="31" xfId="1" applyNumberFormat="1" applyFont="1" applyFill="1" applyBorder="1"/>
    <xf numFmtId="164" fontId="15" fillId="2" borderId="32" xfId="1" applyNumberFormat="1" applyFont="1" applyFill="1" applyBorder="1"/>
    <xf numFmtId="0" fontId="10" fillId="0" borderId="40" xfId="0" applyFont="1" applyBorder="1"/>
    <xf numFmtId="164" fontId="10" fillId="0" borderId="41" xfId="1" applyNumberFormat="1" applyFont="1" applyBorder="1"/>
    <xf numFmtId="0" fontId="11" fillId="0" borderId="41" xfId="0" applyFont="1" applyBorder="1"/>
    <xf numFmtId="164" fontId="11" fillId="0" borderId="41" xfId="1" applyNumberFormat="1" applyFont="1" applyBorder="1"/>
    <xf numFmtId="14" fontId="11" fillId="0" borderId="41" xfId="0" applyNumberFormat="1" applyFont="1" applyBorder="1" applyAlignment="1">
      <alignment horizontal="center"/>
    </xf>
    <xf numFmtId="164" fontId="11" fillId="0" borderId="34" xfId="0" applyNumberFormat="1" applyFont="1" applyBorder="1" applyAlignment="1">
      <alignment horizontal="center"/>
    </xf>
    <xf numFmtId="164" fontId="11" fillId="0" borderId="35" xfId="1" applyNumberFormat="1" applyFont="1" applyBorder="1"/>
    <xf numFmtId="164" fontId="10" fillId="6" borderId="5" xfId="1" applyNumberFormat="1" applyFont="1" applyFill="1" applyBorder="1"/>
    <xf numFmtId="0" fontId="11" fillId="6" borderId="5" xfId="0" applyFont="1" applyFill="1" applyBorder="1"/>
    <xf numFmtId="164" fontId="11" fillId="6" borderId="5" xfId="1" applyNumberFormat="1" applyFont="1" applyFill="1" applyBorder="1"/>
    <xf numFmtId="0" fontId="11" fillId="6" borderId="5" xfId="0" applyFont="1" applyFill="1" applyBorder="1" applyAlignment="1">
      <alignment horizontal="right"/>
    </xf>
    <xf numFmtId="164" fontId="11" fillId="6" borderId="5" xfId="0" applyNumberFormat="1" applyFont="1" applyFill="1" applyBorder="1" applyAlignment="1">
      <alignment horizontal="center"/>
    </xf>
    <xf numFmtId="164" fontId="11" fillId="6" borderId="5" xfId="0" applyNumberFormat="1" applyFont="1" applyFill="1" applyBorder="1"/>
    <xf numFmtId="164" fontId="10" fillId="6" borderId="5" xfId="0" applyNumberFormat="1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center"/>
    </xf>
    <xf numFmtId="164" fontId="16" fillId="0" borderId="5" xfId="1" applyNumberFormat="1" applyFont="1" applyFill="1" applyBorder="1"/>
    <xf numFmtId="0" fontId="17" fillId="0" borderId="5" xfId="0" applyFont="1" applyFill="1" applyBorder="1"/>
    <xf numFmtId="164" fontId="17" fillId="0" borderId="5" xfId="1" applyNumberFormat="1" applyFont="1" applyFill="1" applyBorder="1"/>
    <xf numFmtId="164" fontId="11" fillId="0" borderId="5" xfId="1" applyNumberFormat="1" applyFont="1" applyBorder="1"/>
    <xf numFmtId="164" fontId="17" fillId="0" borderId="5" xfId="0" applyNumberFormat="1" applyFont="1" applyFill="1" applyBorder="1"/>
    <xf numFmtId="164" fontId="11" fillId="0" borderId="5" xfId="0" applyNumberFormat="1" applyFont="1" applyBorder="1"/>
    <xf numFmtId="14" fontId="11" fillId="2" borderId="28" xfId="0" applyNumberFormat="1" applyFont="1" applyFill="1" applyBorder="1" applyAlignment="1">
      <alignment horizontal="center"/>
    </xf>
    <xf numFmtId="164" fontId="11" fillId="6" borderId="11" xfId="1" applyNumberFormat="1" applyFont="1" applyFill="1" applyBorder="1"/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164" fontId="10" fillId="0" borderId="5" xfId="1" applyNumberFormat="1" applyFont="1" applyFill="1" applyBorder="1"/>
    <xf numFmtId="0" fontId="11" fillId="0" borderId="5" xfId="0" applyFont="1" applyFill="1" applyBorder="1"/>
    <xf numFmtId="164" fontId="11" fillId="0" borderId="5" xfId="1" applyNumberFormat="1" applyFont="1" applyFill="1" applyBorder="1"/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/>
    <xf numFmtId="164" fontId="11" fillId="0" borderId="11" xfId="1" applyNumberFormat="1" applyFont="1" applyFill="1" applyBorder="1"/>
    <xf numFmtId="164" fontId="10" fillId="0" borderId="5" xfId="0" applyNumberFormat="1" applyFont="1" applyFill="1" applyBorder="1"/>
    <xf numFmtId="0" fontId="10" fillId="0" borderId="42" xfId="0" applyFont="1" applyBorder="1"/>
    <xf numFmtId="0" fontId="10" fillId="0" borderId="43" xfId="0" applyFont="1" applyBorder="1"/>
    <xf numFmtId="164" fontId="10" fillId="0" borderId="43" xfId="1" applyNumberFormat="1" applyFont="1" applyBorder="1"/>
    <xf numFmtId="0" fontId="11" fillId="0" borderId="43" xfId="0" applyFont="1" applyBorder="1"/>
    <xf numFmtId="164" fontId="11" fillId="0" borderId="43" xfId="1" applyNumberFormat="1" applyFont="1" applyBorder="1"/>
    <xf numFmtId="0" fontId="11" fillId="0" borderId="43" xfId="0" applyFont="1" applyBorder="1" applyAlignment="1">
      <alignment horizontal="center"/>
    </xf>
    <xf numFmtId="14" fontId="11" fillId="0" borderId="43" xfId="0" applyNumberFormat="1" applyFont="1" applyBorder="1" applyAlignment="1">
      <alignment horizontal="center"/>
    </xf>
    <xf numFmtId="164" fontId="11" fillId="0" borderId="43" xfId="0" applyNumberFormat="1" applyFont="1" applyBorder="1"/>
    <xf numFmtId="164" fontId="11" fillId="0" borderId="44" xfId="1" applyNumberFormat="1" applyFont="1" applyBorder="1"/>
    <xf numFmtId="0" fontId="11" fillId="8" borderId="5" xfId="0" applyFont="1" applyFill="1" applyBorder="1" applyAlignment="1">
      <alignment horizontal="center"/>
    </xf>
    <xf numFmtId="14" fontId="11" fillId="8" borderId="5" xfId="0" applyNumberFormat="1" applyFont="1" applyFill="1" applyBorder="1" applyAlignment="1">
      <alignment horizontal="center"/>
    </xf>
    <xf numFmtId="164" fontId="11" fillId="8" borderId="31" xfId="0" applyNumberFormat="1" applyFont="1" applyFill="1" applyBorder="1" applyAlignment="1">
      <alignment horizontal="center"/>
    </xf>
    <xf numFmtId="0" fontId="10" fillId="3" borderId="5" xfId="0" applyFont="1" applyFill="1" applyBorder="1"/>
    <xf numFmtId="0" fontId="10" fillId="3" borderId="5" xfId="0" applyFont="1" applyFill="1" applyBorder="1" applyAlignment="1">
      <alignment horizontal="center"/>
    </xf>
    <xf numFmtId="164" fontId="10" fillId="3" borderId="5" xfId="1" applyNumberFormat="1" applyFont="1" applyFill="1" applyBorder="1"/>
    <xf numFmtId="0" fontId="11" fillId="3" borderId="5" xfId="0" applyFont="1" applyFill="1" applyBorder="1"/>
    <xf numFmtId="164" fontId="11" fillId="3" borderId="5" xfId="1" applyNumberFormat="1" applyFont="1" applyFill="1" applyBorder="1"/>
    <xf numFmtId="0" fontId="11" fillId="3" borderId="5" xfId="0" applyFont="1" applyFill="1" applyBorder="1" applyAlignment="1">
      <alignment horizontal="center"/>
    </xf>
    <xf numFmtId="14" fontId="11" fillId="3" borderId="5" xfId="0" applyNumberFormat="1" applyFont="1" applyFill="1" applyBorder="1" applyAlignment="1">
      <alignment horizontal="center"/>
    </xf>
    <xf numFmtId="164" fontId="11" fillId="3" borderId="5" xfId="0" applyNumberFormat="1" applyFont="1" applyFill="1" applyBorder="1"/>
    <xf numFmtId="164" fontId="11" fillId="3" borderId="11" xfId="1" applyNumberFormat="1" applyFont="1" applyFill="1" applyBorder="1"/>
    <xf numFmtId="0" fontId="10" fillId="3" borderId="45" xfId="0" applyFont="1" applyFill="1" applyBorder="1"/>
    <xf numFmtId="0" fontId="10" fillId="3" borderId="43" xfId="0" applyFont="1" applyFill="1" applyBorder="1" applyAlignment="1">
      <alignment horizontal="center"/>
    </xf>
    <xf numFmtId="164" fontId="10" fillId="3" borderId="43" xfId="1" applyNumberFormat="1" applyFont="1" applyFill="1" applyBorder="1"/>
    <xf numFmtId="0" fontId="11" fillId="3" borderId="43" xfId="0" applyFont="1" applyFill="1" applyBorder="1"/>
    <xf numFmtId="164" fontId="11" fillId="3" borderId="43" xfId="1" applyNumberFormat="1" applyFont="1" applyFill="1" applyBorder="1"/>
    <xf numFmtId="0" fontId="11" fillId="3" borderId="43" xfId="0" applyFont="1" applyFill="1" applyBorder="1" applyAlignment="1">
      <alignment horizontal="center"/>
    </xf>
    <xf numFmtId="14" fontId="11" fillId="3" borderId="43" xfId="0" applyNumberFormat="1" applyFont="1" applyFill="1" applyBorder="1" applyAlignment="1">
      <alignment horizontal="center"/>
    </xf>
    <xf numFmtId="164" fontId="11" fillId="3" borderId="43" xfId="0" applyNumberFormat="1" applyFont="1" applyFill="1" applyBorder="1"/>
    <xf numFmtId="164" fontId="11" fillId="3" borderId="46" xfId="1" applyNumberFormat="1" applyFont="1" applyFill="1" applyBorder="1"/>
    <xf numFmtId="164" fontId="11" fillId="7" borderId="11" xfId="1" applyNumberFormat="1" applyFont="1" applyFill="1" applyBorder="1"/>
    <xf numFmtId="0" fontId="10" fillId="3" borderId="0" xfId="0" applyFont="1" applyFill="1" applyBorder="1" applyAlignment="1">
      <alignment horizontal="center"/>
    </xf>
    <xf numFmtId="164" fontId="10" fillId="3" borderId="0" xfId="1" applyNumberFormat="1" applyFont="1" applyFill="1" applyBorder="1"/>
    <xf numFmtId="0" fontId="8" fillId="0" borderId="0" xfId="0" applyFont="1"/>
    <xf numFmtId="0" fontId="18" fillId="0" borderId="0" xfId="0" applyFont="1"/>
    <xf numFmtId="0" fontId="8" fillId="0" borderId="4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/>
    </xf>
    <xf numFmtId="164" fontId="8" fillId="0" borderId="47" xfId="1" applyNumberFormat="1" applyFont="1" applyBorder="1" applyAlignment="1">
      <alignment horizontal="center"/>
    </xf>
    <xf numFmtId="0" fontId="8" fillId="0" borderId="4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/>
    </xf>
    <xf numFmtId="164" fontId="8" fillId="0" borderId="48" xfId="1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8" fillId="3" borderId="0" xfId="0" applyFont="1" applyFill="1"/>
    <xf numFmtId="0" fontId="18" fillId="3" borderId="0" xfId="0" applyFont="1" applyFill="1"/>
    <xf numFmtId="0" fontId="8" fillId="0" borderId="14" xfId="0" applyFont="1" applyBorder="1"/>
    <xf numFmtId="164" fontId="8" fillId="0" borderId="14" xfId="1" applyNumberFormat="1" applyFont="1" applyBorder="1"/>
    <xf numFmtId="0" fontId="8" fillId="3" borderId="14" xfId="0" applyFont="1" applyFill="1" applyBorder="1"/>
    <xf numFmtId="164" fontId="8" fillId="3" borderId="14" xfId="1" applyNumberFormat="1" applyFont="1" applyFill="1" applyBorder="1"/>
    <xf numFmtId="9" fontId="8" fillId="3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164" fontId="8" fillId="0" borderId="18" xfId="1" applyNumberFormat="1" applyFont="1" applyBorder="1"/>
    <xf numFmtId="0" fontId="19" fillId="3" borderId="0" xfId="0" applyFont="1" applyFill="1"/>
    <xf numFmtId="0" fontId="20" fillId="3" borderId="0" xfId="0" applyFont="1" applyFill="1"/>
    <xf numFmtId="0" fontId="19" fillId="0" borderId="0" xfId="0" applyFont="1" applyFill="1"/>
    <xf numFmtId="0" fontId="20" fillId="0" borderId="0" xfId="0" applyFont="1" applyFill="1"/>
    <xf numFmtId="9" fontId="8" fillId="0" borderId="14" xfId="0" applyNumberFormat="1" applyFont="1" applyBorder="1"/>
    <xf numFmtId="0" fontId="8" fillId="11" borderId="49" xfId="0" applyFont="1" applyFill="1" applyBorder="1"/>
    <xf numFmtId="0" fontId="8" fillId="11" borderId="49" xfId="0" applyFont="1" applyFill="1" applyBorder="1" applyAlignment="1">
      <alignment horizontal="center"/>
    </xf>
    <xf numFmtId="164" fontId="8" fillId="11" borderId="49" xfId="1" applyNumberFormat="1" applyFont="1" applyFill="1" applyBorder="1"/>
    <xf numFmtId="0" fontId="8" fillId="3" borderId="50" xfId="0" applyFont="1" applyFill="1" applyBorder="1"/>
    <xf numFmtId="0" fontId="8" fillId="3" borderId="36" xfId="0" applyFont="1" applyFill="1" applyBorder="1"/>
    <xf numFmtId="164" fontId="8" fillId="3" borderId="36" xfId="1" applyNumberFormat="1" applyFont="1" applyFill="1" applyBorder="1"/>
    <xf numFmtId="164" fontId="8" fillId="3" borderId="51" xfId="1" applyNumberFormat="1" applyFont="1" applyFill="1" applyBorder="1"/>
    <xf numFmtId="0" fontId="8" fillId="3" borderId="52" xfId="0" applyFont="1" applyFill="1" applyBorder="1"/>
    <xf numFmtId="0" fontId="8" fillId="3" borderId="31" xfId="0" applyFont="1" applyFill="1" applyBorder="1"/>
    <xf numFmtId="164" fontId="8" fillId="3" borderId="31" xfId="1" applyNumberFormat="1" applyFont="1" applyFill="1" applyBorder="1"/>
    <xf numFmtId="164" fontId="8" fillId="3" borderId="53" xfId="1" applyNumberFormat="1" applyFont="1" applyFill="1" applyBorder="1"/>
    <xf numFmtId="0" fontId="8" fillId="3" borderId="54" xfId="0" applyFont="1" applyFill="1" applyBorder="1"/>
    <xf numFmtId="0" fontId="8" fillId="3" borderId="34" xfId="0" applyFont="1" applyFill="1" applyBorder="1"/>
    <xf numFmtId="164" fontId="8" fillId="3" borderId="34" xfId="1" applyNumberFormat="1" applyFont="1" applyFill="1" applyBorder="1"/>
    <xf numFmtId="164" fontId="8" fillId="3" borderId="55" xfId="1" applyNumberFormat="1" applyFont="1" applyFill="1" applyBorder="1"/>
    <xf numFmtId="0" fontId="8" fillId="7" borderId="49" xfId="0" applyFont="1" applyFill="1" applyBorder="1"/>
    <xf numFmtId="0" fontId="8" fillId="7" borderId="49" xfId="0" applyFont="1" applyFill="1" applyBorder="1" applyAlignment="1">
      <alignment horizontal="center"/>
    </xf>
    <xf numFmtId="164" fontId="8" fillId="7" borderId="49" xfId="1" applyNumberFormat="1" applyFont="1" applyFill="1" applyBorder="1"/>
    <xf numFmtId="0" fontId="8" fillId="3" borderId="56" xfId="0" applyFont="1" applyFill="1" applyBorder="1"/>
    <xf numFmtId="0" fontId="8" fillId="3" borderId="57" xfId="0" applyFont="1" applyFill="1" applyBorder="1"/>
    <xf numFmtId="164" fontId="8" fillId="3" borderId="57" xfId="1" applyNumberFormat="1" applyFont="1" applyFill="1" applyBorder="1"/>
    <xf numFmtId="164" fontId="8" fillId="0" borderId="57" xfId="1" applyNumberFormat="1" applyFont="1" applyBorder="1"/>
    <xf numFmtId="164" fontId="8" fillId="0" borderId="58" xfId="1" applyNumberFormat="1" applyFont="1" applyBorder="1"/>
    <xf numFmtId="0" fontId="19" fillId="9" borderId="59" xfId="0" applyFont="1" applyFill="1" applyBorder="1"/>
    <xf numFmtId="0" fontId="19" fillId="9" borderId="60" xfId="0" applyFont="1" applyFill="1" applyBorder="1"/>
    <xf numFmtId="0" fontId="8" fillId="9" borderId="60" xfId="0" applyFont="1" applyFill="1" applyBorder="1" applyAlignment="1">
      <alignment horizontal="center"/>
    </xf>
    <xf numFmtId="164" fontId="19" fillId="9" borderId="60" xfId="1" applyNumberFormat="1" applyFont="1" applyFill="1" applyBorder="1"/>
    <xf numFmtId="0" fontId="8" fillId="9" borderId="60" xfId="0" applyFont="1" applyFill="1" applyBorder="1"/>
    <xf numFmtId="164" fontId="21" fillId="9" borderId="60" xfId="1" applyNumberFormat="1" applyFont="1" applyFill="1" applyBorder="1"/>
    <xf numFmtId="164" fontId="21" fillId="9" borderId="61" xfId="1" applyNumberFormat="1" applyFont="1" applyFill="1" applyBorder="1"/>
    <xf numFmtId="0" fontId="8" fillId="0" borderId="5" xfId="0" applyFont="1" applyBorder="1"/>
    <xf numFmtId="164" fontId="8" fillId="0" borderId="5" xfId="1" applyNumberFormat="1" applyFont="1" applyBorder="1"/>
    <xf numFmtId="0" fontId="8" fillId="0" borderId="18" xfId="0" applyFont="1" applyBorder="1"/>
    <xf numFmtId="0" fontId="8" fillId="0" borderId="19" xfId="0" applyFont="1" applyBorder="1"/>
    <xf numFmtId="164" fontId="8" fillId="0" borderId="19" xfId="1" applyNumberFormat="1" applyFont="1" applyBorder="1"/>
    <xf numFmtId="0" fontId="22" fillId="0" borderId="0" xfId="0" applyFont="1"/>
    <xf numFmtId="0" fontId="23" fillId="0" borderId="0" xfId="0" applyFont="1"/>
    <xf numFmtId="0" fontId="8" fillId="0" borderId="23" xfId="0" applyFont="1" applyBorder="1"/>
    <xf numFmtId="0" fontId="8" fillId="3" borderId="23" xfId="0" applyFont="1" applyFill="1" applyBorder="1"/>
    <xf numFmtId="164" fontId="8" fillId="3" borderId="23" xfId="1" applyNumberFormat="1" applyFont="1" applyFill="1" applyBorder="1"/>
    <xf numFmtId="0" fontId="8" fillId="3" borderId="24" xfId="0" applyFont="1" applyFill="1" applyBorder="1"/>
    <xf numFmtId="164" fontId="8" fillId="3" borderId="24" xfId="1" applyNumberFormat="1" applyFont="1" applyFill="1" applyBorder="1"/>
    <xf numFmtId="0" fontId="8" fillId="2" borderId="5" xfId="0" applyFont="1" applyFill="1" applyBorder="1"/>
    <xf numFmtId="164" fontId="8" fillId="2" borderId="5" xfId="1" applyNumberFormat="1" applyFont="1" applyFill="1" applyBorder="1"/>
    <xf numFmtId="0" fontId="8" fillId="6" borderId="19" xfId="0" applyFont="1" applyFill="1" applyBorder="1"/>
    <xf numFmtId="164" fontId="8" fillId="6" borderId="19" xfId="1" applyNumberFormat="1" applyFont="1" applyFill="1" applyBorder="1"/>
    <xf numFmtId="0" fontId="8" fillId="0" borderId="62" xfId="0" applyFont="1" applyBorder="1"/>
    <xf numFmtId="0" fontId="8" fillId="0" borderId="63" xfId="0" applyFont="1" applyBorder="1"/>
    <xf numFmtId="0" fontId="8" fillId="0" borderId="63" xfId="0" applyFont="1" applyBorder="1" applyAlignment="1">
      <alignment horizontal="center"/>
    </xf>
    <xf numFmtId="164" fontId="8" fillId="0" borderId="63" xfId="1" applyNumberFormat="1" applyFont="1" applyBorder="1"/>
    <xf numFmtId="164" fontId="8" fillId="0" borderId="64" xfId="1" applyNumberFormat="1" applyFont="1" applyBorder="1"/>
    <xf numFmtId="0" fontId="8" fillId="2" borderId="65" xfId="0" applyFont="1" applyFill="1" applyBorder="1"/>
    <xf numFmtId="0" fontId="8" fillId="2" borderId="66" xfId="0" applyFont="1" applyFill="1" applyBorder="1"/>
    <xf numFmtId="0" fontId="8" fillId="2" borderId="66" xfId="0" applyFont="1" applyFill="1" applyBorder="1" applyAlignment="1">
      <alignment horizontal="center"/>
    </xf>
    <xf numFmtId="164" fontId="8" fillId="2" borderId="66" xfId="1" applyNumberFormat="1" applyFont="1" applyFill="1" applyBorder="1"/>
    <xf numFmtId="0" fontId="8" fillId="8" borderId="49" xfId="0" applyFont="1" applyFill="1" applyBorder="1"/>
    <xf numFmtId="0" fontId="8" fillId="8" borderId="49" xfId="0" applyFont="1" applyFill="1" applyBorder="1" applyAlignment="1">
      <alignment horizontal="center"/>
    </xf>
    <xf numFmtId="164" fontId="8" fillId="8" borderId="49" xfId="1" applyNumberFormat="1" applyFont="1" applyFill="1" applyBorder="1"/>
    <xf numFmtId="0" fontId="8" fillId="10" borderId="10" xfId="0" applyFont="1" applyFill="1" applyBorder="1"/>
    <xf numFmtId="164" fontId="8" fillId="10" borderId="10" xfId="1" applyNumberFormat="1" applyFont="1" applyFill="1" applyBorder="1"/>
    <xf numFmtId="3" fontId="8" fillId="0" borderId="14" xfId="0" applyNumberFormat="1" applyFont="1" applyBorder="1"/>
    <xf numFmtId="164" fontId="8" fillId="0" borderId="23" xfId="1" applyNumberFormat="1" applyFont="1" applyBorder="1"/>
    <xf numFmtId="3" fontId="8" fillId="0" borderId="23" xfId="0" applyNumberFormat="1" applyFont="1" applyBorder="1"/>
    <xf numFmtId="164" fontId="8" fillId="0" borderId="0" xfId="1" applyNumberFormat="1" applyFont="1"/>
    <xf numFmtId="164" fontId="22" fillId="0" borderId="0" xfId="1" applyNumberFormat="1" applyFont="1"/>
    <xf numFmtId="0" fontId="8" fillId="9" borderId="49" xfId="0" applyFont="1" applyFill="1" applyBorder="1"/>
    <xf numFmtId="0" fontId="8" fillId="9" borderId="49" xfId="0" applyFont="1" applyFill="1" applyBorder="1" applyAlignment="1">
      <alignment horizontal="center"/>
    </xf>
    <xf numFmtId="164" fontId="8" fillId="9" borderId="49" xfId="1" applyNumberFormat="1" applyFont="1" applyFill="1" applyBorder="1"/>
    <xf numFmtId="0" fontId="5" fillId="3" borderId="0" xfId="0" applyFont="1" applyFill="1"/>
    <xf numFmtId="0" fontId="25" fillId="3" borderId="0" xfId="0" applyFont="1" applyFill="1"/>
    <xf numFmtId="0" fontId="5" fillId="0" borderId="0" xfId="0" applyFont="1" applyFill="1"/>
    <xf numFmtId="0" fontId="25" fillId="0" borderId="0" xfId="0" applyFont="1" applyFill="1"/>
    <xf numFmtId="0" fontId="8" fillId="3" borderId="19" xfId="0" applyFont="1" applyFill="1" applyBorder="1"/>
    <xf numFmtId="164" fontId="8" fillId="3" borderId="19" xfId="1" applyNumberFormat="1" applyFont="1" applyFill="1" applyBorder="1"/>
    <xf numFmtId="164" fontId="0" fillId="0" borderId="0" xfId="1" applyNumberFormat="1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10" fillId="0" borderId="25" xfId="1" applyNumberFormat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11" xfId="1" applyNumberFormat="1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 vertical="center"/>
    </xf>
    <xf numFmtId="164" fontId="10" fillId="0" borderId="13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64" fontId="10" fillId="0" borderId="2" xfId="1" applyNumberFormat="1" applyFont="1" applyBorder="1" applyAlignment="1">
      <alignment horizontal="center" vertical="center"/>
    </xf>
    <xf numFmtId="164" fontId="10" fillId="0" borderId="26" xfId="1" applyNumberFormat="1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 vertical="center"/>
    </xf>
    <xf numFmtId="164" fontId="10" fillId="6" borderId="25" xfId="1" applyNumberFormat="1" applyFont="1" applyFill="1" applyBorder="1" applyAlignment="1">
      <alignment horizontal="center" vertical="center"/>
    </xf>
    <xf numFmtId="164" fontId="10" fillId="6" borderId="3" xfId="1" applyNumberFormat="1" applyFont="1" applyFill="1" applyBorder="1" applyAlignment="1">
      <alignment horizontal="center" vertical="center"/>
    </xf>
    <xf numFmtId="164" fontId="10" fillId="6" borderId="11" xfId="1" applyNumberFormat="1" applyFont="1" applyFill="1" applyBorder="1" applyAlignment="1">
      <alignment horizontal="center" vertical="center"/>
    </xf>
    <xf numFmtId="164" fontId="10" fillId="6" borderId="12" xfId="1" applyNumberFormat="1" applyFont="1" applyFill="1" applyBorder="1" applyAlignment="1">
      <alignment horizontal="center" vertical="center"/>
    </xf>
    <xf numFmtId="164" fontId="10" fillId="6" borderId="1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164" fontId="10" fillId="6" borderId="2" xfId="1" applyNumberFormat="1" applyFont="1" applyFill="1" applyBorder="1" applyAlignment="1">
      <alignment horizontal="center" vertical="center"/>
    </xf>
    <xf numFmtId="164" fontId="10" fillId="6" borderId="26" xfId="1" applyNumberFormat="1" applyFont="1" applyFill="1" applyBorder="1" applyAlignment="1">
      <alignment horizontal="center" vertical="center"/>
    </xf>
    <xf numFmtId="164" fontId="10" fillId="6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opLeftCell="A11" workbookViewId="0">
      <pane xSplit="1" ySplit="2" topLeftCell="B20" activePane="bottomRight" state="frozen"/>
      <selection activeCell="A11" sqref="A11"/>
      <selection pane="topRight" activeCell="B11" sqref="B11"/>
      <selection pane="bottomLeft" activeCell="A13" sqref="A13"/>
      <selection pane="bottomRight" activeCell="K29" sqref="K29"/>
    </sheetView>
  </sheetViews>
  <sheetFormatPr defaultRowHeight="15"/>
  <cols>
    <col min="1" max="1" width="6.7109375" customWidth="1"/>
    <col min="2" max="2" width="6.5703125" customWidth="1"/>
    <col min="3" max="3" width="7.42578125" customWidth="1"/>
    <col min="4" max="4" width="6.42578125" customWidth="1"/>
    <col min="5" max="5" width="9.140625" customWidth="1"/>
    <col min="6" max="6" width="4.42578125" customWidth="1"/>
    <col min="7" max="7" width="4.5703125" customWidth="1"/>
    <col min="8" max="8" width="7.140625" customWidth="1"/>
    <col min="9" max="9" width="12.85546875" bestFit="1" customWidth="1"/>
    <col min="10" max="10" width="7.7109375" customWidth="1"/>
    <col min="11" max="11" width="13.140625" customWidth="1"/>
    <col min="12" max="12" width="16" customWidth="1"/>
    <col min="257" max="257" width="6.7109375" customWidth="1"/>
    <col min="258" max="258" width="6.5703125" customWidth="1"/>
    <col min="259" max="259" width="7.42578125" customWidth="1"/>
    <col min="260" max="260" width="6.42578125" customWidth="1"/>
    <col min="261" max="261" width="9.140625" customWidth="1"/>
    <col min="262" max="262" width="4.42578125" customWidth="1"/>
    <col min="263" max="263" width="4.5703125" customWidth="1"/>
    <col min="264" max="264" width="7.140625" customWidth="1"/>
    <col min="265" max="265" width="12.85546875" bestFit="1" customWidth="1"/>
    <col min="266" max="266" width="7.7109375" customWidth="1"/>
    <col min="267" max="267" width="13.140625" customWidth="1"/>
    <col min="268" max="268" width="16" customWidth="1"/>
    <col min="513" max="513" width="6.7109375" customWidth="1"/>
    <col min="514" max="514" width="6.5703125" customWidth="1"/>
    <col min="515" max="515" width="7.42578125" customWidth="1"/>
    <col min="516" max="516" width="6.42578125" customWidth="1"/>
    <col min="517" max="517" width="9.140625" customWidth="1"/>
    <col min="518" max="518" width="4.42578125" customWidth="1"/>
    <col min="519" max="519" width="4.5703125" customWidth="1"/>
    <col min="520" max="520" width="7.140625" customWidth="1"/>
    <col min="521" max="521" width="12.85546875" bestFit="1" customWidth="1"/>
    <col min="522" max="522" width="7.7109375" customWidth="1"/>
    <col min="523" max="523" width="13.140625" customWidth="1"/>
    <col min="524" max="524" width="16" customWidth="1"/>
    <col min="769" max="769" width="6.7109375" customWidth="1"/>
    <col min="770" max="770" width="6.5703125" customWidth="1"/>
    <col min="771" max="771" width="7.42578125" customWidth="1"/>
    <col min="772" max="772" width="6.42578125" customWidth="1"/>
    <col min="773" max="773" width="9.140625" customWidth="1"/>
    <col min="774" max="774" width="4.42578125" customWidth="1"/>
    <col min="775" max="775" width="4.5703125" customWidth="1"/>
    <col min="776" max="776" width="7.140625" customWidth="1"/>
    <col min="777" max="777" width="12.85546875" bestFit="1" customWidth="1"/>
    <col min="778" max="778" width="7.7109375" customWidth="1"/>
    <col min="779" max="779" width="13.140625" customWidth="1"/>
    <col min="780" max="780" width="16" customWidth="1"/>
    <col min="1025" max="1025" width="6.7109375" customWidth="1"/>
    <col min="1026" max="1026" width="6.5703125" customWidth="1"/>
    <col min="1027" max="1027" width="7.42578125" customWidth="1"/>
    <col min="1028" max="1028" width="6.42578125" customWidth="1"/>
    <col min="1029" max="1029" width="9.140625" customWidth="1"/>
    <col min="1030" max="1030" width="4.42578125" customWidth="1"/>
    <col min="1031" max="1031" width="4.5703125" customWidth="1"/>
    <col min="1032" max="1032" width="7.140625" customWidth="1"/>
    <col min="1033" max="1033" width="12.85546875" bestFit="1" customWidth="1"/>
    <col min="1034" max="1034" width="7.7109375" customWidth="1"/>
    <col min="1035" max="1035" width="13.140625" customWidth="1"/>
    <col min="1036" max="1036" width="16" customWidth="1"/>
    <col min="1281" max="1281" width="6.7109375" customWidth="1"/>
    <col min="1282" max="1282" width="6.5703125" customWidth="1"/>
    <col min="1283" max="1283" width="7.42578125" customWidth="1"/>
    <col min="1284" max="1284" width="6.42578125" customWidth="1"/>
    <col min="1285" max="1285" width="9.140625" customWidth="1"/>
    <col min="1286" max="1286" width="4.42578125" customWidth="1"/>
    <col min="1287" max="1287" width="4.5703125" customWidth="1"/>
    <col min="1288" max="1288" width="7.140625" customWidth="1"/>
    <col min="1289" max="1289" width="12.85546875" bestFit="1" customWidth="1"/>
    <col min="1290" max="1290" width="7.7109375" customWidth="1"/>
    <col min="1291" max="1291" width="13.140625" customWidth="1"/>
    <col min="1292" max="1292" width="16" customWidth="1"/>
    <col min="1537" max="1537" width="6.7109375" customWidth="1"/>
    <col min="1538" max="1538" width="6.5703125" customWidth="1"/>
    <col min="1539" max="1539" width="7.42578125" customWidth="1"/>
    <col min="1540" max="1540" width="6.42578125" customWidth="1"/>
    <col min="1541" max="1541" width="9.140625" customWidth="1"/>
    <col min="1542" max="1542" width="4.42578125" customWidth="1"/>
    <col min="1543" max="1543" width="4.5703125" customWidth="1"/>
    <col min="1544" max="1544" width="7.140625" customWidth="1"/>
    <col min="1545" max="1545" width="12.85546875" bestFit="1" customWidth="1"/>
    <col min="1546" max="1546" width="7.7109375" customWidth="1"/>
    <col min="1547" max="1547" width="13.140625" customWidth="1"/>
    <col min="1548" max="1548" width="16" customWidth="1"/>
    <col min="1793" max="1793" width="6.7109375" customWidth="1"/>
    <col min="1794" max="1794" width="6.5703125" customWidth="1"/>
    <col min="1795" max="1795" width="7.42578125" customWidth="1"/>
    <col min="1796" max="1796" width="6.42578125" customWidth="1"/>
    <col min="1797" max="1797" width="9.140625" customWidth="1"/>
    <col min="1798" max="1798" width="4.42578125" customWidth="1"/>
    <col min="1799" max="1799" width="4.5703125" customWidth="1"/>
    <col min="1800" max="1800" width="7.140625" customWidth="1"/>
    <col min="1801" max="1801" width="12.85546875" bestFit="1" customWidth="1"/>
    <col min="1802" max="1802" width="7.7109375" customWidth="1"/>
    <col min="1803" max="1803" width="13.140625" customWidth="1"/>
    <col min="1804" max="1804" width="16" customWidth="1"/>
    <col min="2049" max="2049" width="6.7109375" customWidth="1"/>
    <col min="2050" max="2050" width="6.5703125" customWidth="1"/>
    <col min="2051" max="2051" width="7.42578125" customWidth="1"/>
    <col min="2052" max="2052" width="6.42578125" customWidth="1"/>
    <col min="2053" max="2053" width="9.140625" customWidth="1"/>
    <col min="2054" max="2054" width="4.42578125" customWidth="1"/>
    <col min="2055" max="2055" width="4.5703125" customWidth="1"/>
    <col min="2056" max="2056" width="7.140625" customWidth="1"/>
    <col min="2057" max="2057" width="12.85546875" bestFit="1" customWidth="1"/>
    <col min="2058" max="2058" width="7.7109375" customWidth="1"/>
    <col min="2059" max="2059" width="13.140625" customWidth="1"/>
    <col min="2060" max="2060" width="16" customWidth="1"/>
    <col min="2305" max="2305" width="6.7109375" customWidth="1"/>
    <col min="2306" max="2306" width="6.5703125" customWidth="1"/>
    <col min="2307" max="2307" width="7.42578125" customWidth="1"/>
    <col min="2308" max="2308" width="6.42578125" customWidth="1"/>
    <col min="2309" max="2309" width="9.140625" customWidth="1"/>
    <col min="2310" max="2310" width="4.42578125" customWidth="1"/>
    <col min="2311" max="2311" width="4.5703125" customWidth="1"/>
    <col min="2312" max="2312" width="7.140625" customWidth="1"/>
    <col min="2313" max="2313" width="12.85546875" bestFit="1" customWidth="1"/>
    <col min="2314" max="2314" width="7.7109375" customWidth="1"/>
    <col min="2315" max="2315" width="13.140625" customWidth="1"/>
    <col min="2316" max="2316" width="16" customWidth="1"/>
    <col min="2561" max="2561" width="6.7109375" customWidth="1"/>
    <col min="2562" max="2562" width="6.5703125" customWidth="1"/>
    <col min="2563" max="2563" width="7.42578125" customWidth="1"/>
    <col min="2564" max="2564" width="6.42578125" customWidth="1"/>
    <col min="2565" max="2565" width="9.140625" customWidth="1"/>
    <col min="2566" max="2566" width="4.42578125" customWidth="1"/>
    <col min="2567" max="2567" width="4.5703125" customWidth="1"/>
    <col min="2568" max="2568" width="7.140625" customWidth="1"/>
    <col min="2569" max="2569" width="12.85546875" bestFit="1" customWidth="1"/>
    <col min="2570" max="2570" width="7.7109375" customWidth="1"/>
    <col min="2571" max="2571" width="13.140625" customWidth="1"/>
    <col min="2572" max="2572" width="16" customWidth="1"/>
    <col min="2817" max="2817" width="6.7109375" customWidth="1"/>
    <col min="2818" max="2818" width="6.5703125" customWidth="1"/>
    <col min="2819" max="2819" width="7.42578125" customWidth="1"/>
    <col min="2820" max="2820" width="6.42578125" customWidth="1"/>
    <col min="2821" max="2821" width="9.140625" customWidth="1"/>
    <col min="2822" max="2822" width="4.42578125" customWidth="1"/>
    <col min="2823" max="2823" width="4.5703125" customWidth="1"/>
    <col min="2824" max="2824" width="7.140625" customWidth="1"/>
    <col min="2825" max="2825" width="12.85546875" bestFit="1" customWidth="1"/>
    <col min="2826" max="2826" width="7.7109375" customWidth="1"/>
    <col min="2827" max="2827" width="13.140625" customWidth="1"/>
    <col min="2828" max="2828" width="16" customWidth="1"/>
    <col min="3073" max="3073" width="6.7109375" customWidth="1"/>
    <col min="3074" max="3074" width="6.5703125" customWidth="1"/>
    <col min="3075" max="3075" width="7.42578125" customWidth="1"/>
    <col min="3076" max="3076" width="6.42578125" customWidth="1"/>
    <col min="3077" max="3077" width="9.140625" customWidth="1"/>
    <col min="3078" max="3078" width="4.42578125" customWidth="1"/>
    <col min="3079" max="3079" width="4.5703125" customWidth="1"/>
    <col min="3080" max="3080" width="7.140625" customWidth="1"/>
    <col min="3081" max="3081" width="12.85546875" bestFit="1" customWidth="1"/>
    <col min="3082" max="3082" width="7.7109375" customWidth="1"/>
    <col min="3083" max="3083" width="13.140625" customWidth="1"/>
    <col min="3084" max="3084" width="16" customWidth="1"/>
    <col min="3329" max="3329" width="6.7109375" customWidth="1"/>
    <col min="3330" max="3330" width="6.5703125" customWidth="1"/>
    <col min="3331" max="3331" width="7.42578125" customWidth="1"/>
    <col min="3332" max="3332" width="6.42578125" customWidth="1"/>
    <col min="3333" max="3333" width="9.140625" customWidth="1"/>
    <col min="3334" max="3334" width="4.42578125" customWidth="1"/>
    <col min="3335" max="3335" width="4.5703125" customWidth="1"/>
    <col min="3336" max="3336" width="7.140625" customWidth="1"/>
    <col min="3337" max="3337" width="12.85546875" bestFit="1" customWidth="1"/>
    <col min="3338" max="3338" width="7.7109375" customWidth="1"/>
    <col min="3339" max="3339" width="13.140625" customWidth="1"/>
    <col min="3340" max="3340" width="16" customWidth="1"/>
    <col min="3585" max="3585" width="6.7109375" customWidth="1"/>
    <col min="3586" max="3586" width="6.5703125" customWidth="1"/>
    <col min="3587" max="3587" width="7.42578125" customWidth="1"/>
    <col min="3588" max="3588" width="6.42578125" customWidth="1"/>
    <col min="3589" max="3589" width="9.140625" customWidth="1"/>
    <col min="3590" max="3590" width="4.42578125" customWidth="1"/>
    <col min="3591" max="3591" width="4.5703125" customWidth="1"/>
    <col min="3592" max="3592" width="7.140625" customWidth="1"/>
    <col min="3593" max="3593" width="12.85546875" bestFit="1" customWidth="1"/>
    <col min="3594" max="3594" width="7.7109375" customWidth="1"/>
    <col min="3595" max="3595" width="13.140625" customWidth="1"/>
    <col min="3596" max="3596" width="16" customWidth="1"/>
    <col min="3841" max="3841" width="6.7109375" customWidth="1"/>
    <col min="3842" max="3842" width="6.5703125" customWidth="1"/>
    <col min="3843" max="3843" width="7.42578125" customWidth="1"/>
    <col min="3844" max="3844" width="6.42578125" customWidth="1"/>
    <col min="3845" max="3845" width="9.140625" customWidth="1"/>
    <col min="3846" max="3846" width="4.42578125" customWidth="1"/>
    <col min="3847" max="3847" width="4.5703125" customWidth="1"/>
    <col min="3848" max="3848" width="7.140625" customWidth="1"/>
    <col min="3849" max="3849" width="12.85546875" bestFit="1" customWidth="1"/>
    <col min="3850" max="3850" width="7.7109375" customWidth="1"/>
    <col min="3851" max="3851" width="13.140625" customWidth="1"/>
    <col min="3852" max="3852" width="16" customWidth="1"/>
    <col min="4097" max="4097" width="6.7109375" customWidth="1"/>
    <col min="4098" max="4098" width="6.5703125" customWidth="1"/>
    <col min="4099" max="4099" width="7.42578125" customWidth="1"/>
    <col min="4100" max="4100" width="6.42578125" customWidth="1"/>
    <col min="4101" max="4101" width="9.140625" customWidth="1"/>
    <col min="4102" max="4102" width="4.42578125" customWidth="1"/>
    <col min="4103" max="4103" width="4.5703125" customWidth="1"/>
    <col min="4104" max="4104" width="7.140625" customWidth="1"/>
    <col min="4105" max="4105" width="12.85546875" bestFit="1" customWidth="1"/>
    <col min="4106" max="4106" width="7.7109375" customWidth="1"/>
    <col min="4107" max="4107" width="13.140625" customWidth="1"/>
    <col min="4108" max="4108" width="16" customWidth="1"/>
    <col min="4353" max="4353" width="6.7109375" customWidth="1"/>
    <col min="4354" max="4354" width="6.5703125" customWidth="1"/>
    <col min="4355" max="4355" width="7.42578125" customWidth="1"/>
    <col min="4356" max="4356" width="6.42578125" customWidth="1"/>
    <col min="4357" max="4357" width="9.140625" customWidth="1"/>
    <col min="4358" max="4358" width="4.42578125" customWidth="1"/>
    <col min="4359" max="4359" width="4.5703125" customWidth="1"/>
    <col min="4360" max="4360" width="7.140625" customWidth="1"/>
    <col min="4361" max="4361" width="12.85546875" bestFit="1" customWidth="1"/>
    <col min="4362" max="4362" width="7.7109375" customWidth="1"/>
    <col min="4363" max="4363" width="13.140625" customWidth="1"/>
    <col min="4364" max="4364" width="16" customWidth="1"/>
    <col min="4609" max="4609" width="6.7109375" customWidth="1"/>
    <col min="4610" max="4610" width="6.5703125" customWidth="1"/>
    <col min="4611" max="4611" width="7.42578125" customWidth="1"/>
    <col min="4612" max="4612" width="6.42578125" customWidth="1"/>
    <col min="4613" max="4613" width="9.140625" customWidth="1"/>
    <col min="4614" max="4614" width="4.42578125" customWidth="1"/>
    <col min="4615" max="4615" width="4.5703125" customWidth="1"/>
    <col min="4616" max="4616" width="7.140625" customWidth="1"/>
    <col min="4617" max="4617" width="12.85546875" bestFit="1" customWidth="1"/>
    <col min="4618" max="4618" width="7.7109375" customWidth="1"/>
    <col min="4619" max="4619" width="13.140625" customWidth="1"/>
    <col min="4620" max="4620" width="16" customWidth="1"/>
    <col min="4865" max="4865" width="6.7109375" customWidth="1"/>
    <col min="4866" max="4866" width="6.5703125" customWidth="1"/>
    <col min="4867" max="4867" width="7.42578125" customWidth="1"/>
    <col min="4868" max="4868" width="6.42578125" customWidth="1"/>
    <col min="4869" max="4869" width="9.140625" customWidth="1"/>
    <col min="4870" max="4870" width="4.42578125" customWidth="1"/>
    <col min="4871" max="4871" width="4.5703125" customWidth="1"/>
    <col min="4872" max="4872" width="7.140625" customWidth="1"/>
    <col min="4873" max="4873" width="12.85546875" bestFit="1" customWidth="1"/>
    <col min="4874" max="4874" width="7.7109375" customWidth="1"/>
    <col min="4875" max="4875" width="13.140625" customWidth="1"/>
    <col min="4876" max="4876" width="16" customWidth="1"/>
    <col min="5121" max="5121" width="6.7109375" customWidth="1"/>
    <col min="5122" max="5122" width="6.5703125" customWidth="1"/>
    <col min="5123" max="5123" width="7.42578125" customWidth="1"/>
    <col min="5124" max="5124" width="6.42578125" customWidth="1"/>
    <col min="5125" max="5125" width="9.140625" customWidth="1"/>
    <col min="5126" max="5126" width="4.42578125" customWidth="1"/>
    <col min="5127" max="5127" width="4.5703125" customWidth="1"/>
    <col min="5128" max="5128" width="7.140625" customWidth="1"/>
    <col min="5129" max="5129" width="12.85546875" bestFit="1" customWidth="1"/>
    <col min="5130" max="5130" width="7.7109375" customWidth="1"/>
    <col min="5131" max="5131" width="13.140625" customWidth="1"/>
    <col min="5132" max="5132" width="16" customWidth="1"/>
    <col min="5377" max="5377" width="6.7109375" customWidth="1"/>
    <col min="5378" max="5378" width="6.5703125" customWidth="1"/>
    <col min="5379" max="5379" width="7.42578125" customWidth="1"/>
    <col min="5380" max="5380" width="6.42578125" customWidth="1"/>
    <col min="5381" max="5381" width="9.140625" customWidth="1"/>
    <col min="5382" max="5382" width="4.42578125" customWidth="1"/>
    <col min="5383" max="5383" width="4.5703125" customWidth="1"/>
    <col min="5384" max="5384" width="7.140625" customWidth="1"/>
    <col min="5385" max="5385" width="12.85546875" bestFit="1" customWidth="1"/>
    <col min="5386" max="5386" width="7.7109375" customWidth="1"/>
    <col min="5387" max="5387" width="13.140625" customWidth="1"/>
    <col min="5388" max="5388" width="16" customWidth="1"/>
    <col min="5633" max="5633" width="6.7109375" customWidth="1"/>
    <col min="5634" max="5634" width="6.5703125" customWidth="1"/>
    <col min="5635" max="5635" width="7.42578125" customWidth="1"/>
    <col min="5636" max="5636" width="6.42578125" customWidth="1"/>
    <col min="5637" max="5637" width="9.140625" customWidth="1"/>
    <col min="5638" max="5638" width="4.42578125" customWidth="1"/>
    <col min="5639" max="5639" width="4.5703125" customWidth="1"/>
    <col min="5640" max="5640" width="7.140625" customWidth="1"/>
    <col min="5641" max="5641" width="12.85546875" bestFit="1" customWidth="1"/>
    <col min="5642" max="5642" width="7.7109375" customWidth="1"/>
    <col min="5643" max="5643" width="13.140625" customWidth="1"/>
    <col min="5644" max="5644" width="16" customWidth="1"/>
    <col min="5889" max="5889" width="6.7109375" customWidth="1"/>
    <col min="5890" max="5890" width="6.5703125" customWidth="1"/>
    <col min="5891" max="5891" width="7.42578125" customWidth="1"/>
    <col min="5892" max="5892" width="6.42578125" customWidth="1"/>
    <col min="5893" max="5893" width="9.140625" customWidth="1"/>
    <col min="5894" max="5894" width="4.42578125" customWidth="1"/>
    <col min="5895" max="5895" width="4.5703125" customWidth="1"/>
    <col min="5896" max="5896" width="7.140625" customWidth="1"/>
    <col min="5897" max="5897" width="12.85546875" bestFit="1" customWidth="1"/>
    <col min="5898" max="5898" width="7.7109375" customWidth="1"/>
    <col min="5899" max="5899" width="13.140625" customWidth="1"/>
    <col min="5900" max="5900" width="16" customWidth="1"/>
    <col min="6145" max="6145" width="6.7109375" customWidth="1"/>
    <col min="6146" max="6146" width="6.5703125" customWidth="1"/>
    <col min="6147" max="6147" width="7.42578125" customWidth="1"/>
    <col min="6148" max="6148" width="6.42578125" customWidth="1"/>
    <col min="6149" max="6149" width="9.140625" customWidth="1"/>
    <col min="6150" max="6150" width="4.42578125" customWidth="1"/>
    <col min="6151" max="6151" width="4.5703125" customWidth="1"/>
    <col min="6152" max="6152" width="7.140625" customWidth="1"/>
    <col min="6153" max="6153" width="12.85546875" bestFit="1" customWidth="1"/>
    <col min="6154" max="6154" width="7.7109375" customWidth="1"/>
    <col min="6155" max="6155" width="13.140625" customWidth="1"/>
    <col min="6156" max="6156" width="16" customWidth="1"/>
    <col min="6401" max="6401" width="6.7109375" customWidth="1"/>
    <col min="6402" max="6402" width="6.5703125" customWidth="1"/>
    <col min="6403" max="6403" width="7.42578125" customWidth="1"/>
    <col min="6404" max="6404" width="6.42578125" customWidth="1"/>
    <col min="6405" max="6405" width="9.140625" customWidth="1"/>
    <col min="6406" max="6406" width="4.42578125" customWidth="1"/>
    <col min="6407" max="6407" width="4.5703125" customWidth="1"/>
    <col min="6408" max="6408" width="7.140625" customWidth="1"/>
    <col min="6409" max="6409" width="12.85546875" bestFit="1" customWidth="1"/>
    <col min="6410" max="6410" width="7.7109375" customWidth="1"/>
    <col min="6411" max="6411" width="13.140625" customWidth="1"/>
    <col min="6412" max="6412" width="16" customWidth="1"/>
    <col min="6657" max="6657" width="6.7109375" customWidth="1"/>
    <col min="6658" max="6658" width="6.5703125" customWidth="1"/>
    <col min="6659" max="6659" width="7.42578125" customWidth="1"/>
    <col min="6660" max="6660" width="6.42578125" customWidth="1"/>
    <col min="6661" max="6661" width="9.140625" customWidth="1"/>
    <col min="6662" max="6662" width="4.42578125" customWidth="1"/>
    <col min="6663" max="6663" width="4.5703125" customWidth="1"/>
    <col min="6664" max="6664" width="7.140625" customWidth="1"/>
    <col min="6665" max="6665" width="12.85546875" bestFit="1" customWidth="1"/>
    <col min="6666" max="6666" width="7.7109375" customWidth="1"/>
    <col min="6667" max="6667" width="13.140625" customWidth="1"/>
    <col min="6668" max="6668" width="16" customWidth="1"/>
    <col min="6913" max="6913" width="6.7109375" customWidth="1"/>
    <col min="6914" max="6914" width="6.5703125" customWidth="1"/>
    <col min="6915" max="6915" width="7.42578125" customWidth="1"/>
    <col min="6916" max="6916" width="6.42578125" customWidth="1"/>
    <col min="6917" max="6917" width="9.140625" customWidth="1"/>
    <col min="6918" max="6918" width="4.42578125" customWidth="1"/>
    <col min="6919" max="6919" width="4.5703125" customWidth="1"/>
    <col min="6920" max="6920" width="7.140625" customWidth="1"/>
    <col min="6921" max="6921" width="12.85546875" bestFit="1" customWidth="1"/>
    <col min="6922" max="6922" width="7.7109375" customWidth="1"/>
    <col min="6923" max="6923" width="13.140625" customWidth="1"/>
    <col min="6924" max="6924" width="16" customWidth="1"/>
    <col min="7169" max="7169" width="6.7109375" customWidth="1"/>
    <col min="7170" max="7170" width="6.5703125" customWidth="1"/>
    <col min="7171" max="7171" width="7.42578125" customWidth="1"/>
    <col min="7172" max="7172" width="6.42578125" customWidth="1"/>
    <col min="7173" max="7173" width="9.140625" customWidth="1"/>
    <col min="7174" max="7174" width="4.42578125" customWidth="1"/>
    <col min="7175" max="7175" width="4.5703125" customWidth="1"/>
    <col min="7176" max="7176" width="7.140625" customWidth="1"/>
    <col min="7177" max="7177" width="12.85546875" bestFit="1" customWidth="1"/>
    <col min="7178" max="7178" width="7.7109375" customWidth="1"/>
    <col min="7179" max="7179" width="13.140625" customWidth="1"/>
    <col min="7180" max="7180" width="16" customWidth="1"/>
    <col min="7425" max="7425" width="6.7109375" customWidth="1"/>
    <col min="7426" max="7426" width="6.5703125" customWidth="1"/>
    <col min="7427" max="7427" width="7.42578125" customWidth="1"/>
    <col min="7428" max="7428" width="6.42578125" customWidth="1"/>
    <col min="7429" max="7429" width="9.140625" customWidth="1"/>
    <col min="7430" max="7430" width="4.42578125" customWidth="1"/>
    <col min="7431" max="7431" width="4.5703125" customWidth="1"/>
    <col min="7432" max="7432" width="7.140625" customWidth="1"/>
    <col min="7433" max="7433" width="12.85546875" bestFit="1" customWidth="1"/>
    <col min="7434" max="7434" width="7.7109375" customWidth="1"/>
    <col min="7435" max="7435" width="13.140625" customWidth="1"/>
    <col min="7436" max="7436" width="16" customWidth="1"/>
    <col min="7681" max="7681" width="6.7109375" customWidth="1"/>
    <col min="7682" max="7682" width="6.5703125" customWidth="1"/>
    <col min="7683" max="7683" width="7.42578125" customWidth="1"/>
    <col min="7684" max="7684" width="6.42578125" customWidth="1"/>
    <col min="7685" max="7685" width="9.140625" customWidth="1"/>
    <col min="7686" max="7686" width="4.42578125" customWidth="1"/>
    <col min="7687" max="7687" width="4.5703125" customWidth="1"/>
    <col min="7688" max="7688" width="7.140625" customWidth="1"/>
    <col min="7689" max="7689" width="12.85546875" bestFit="1" customWidth="1"/>
    <col min="7690" max="7690" width="7.7109375" customWidth="1"/>
    <col min="7691" max="7691" width="13.140625" customWidth="1"/>
    <col min="7692" max="7692" width="16" customWidth="1"/>
    <col min="7937" max="7937" width="6.7109375" customWidth="1"/>
    <col min="7938" max="7938" width="6.5703125" customWidth="1"/>
    <col min="7939" max="7939" width="7.42578125" customWidth="1"/>
    <col min="7940" max="7940" width="6.42578125" customWidth="1"/>
    <col min="7941" max="7941" width="9.140625" customWidth="1"/>
    <col min="7942" max="7942" width="4.42578125" customWidth="1"/>
    <col min="7943" max="7943" width="4.5703125" customWidth="1"/>
    <col min="7944" max="7944" width="7.140625" customWidth="1"/>
    <col min="7945" max="7945" width="12.85546875" bestFit="1" customWidth="1"/>
    <col min="7946" max="7946" width="7.7109375" customWidth="1"/>
    <col min="7947" max="7947" width="13.140625" customWidth="1"/>
    <col min="7948" max="7948" width="16" customWidth="1"/>
    <col min="8193" max="8193" width="6.7109375" customWidth="1"/>
    <col min="8194" max="8194" width="6.5703125" customWidth="1"/>
    <col min="8195" max="8195" width="7.42578125" customWidth="1"/>
    <col min="8196" max="8196" width="6.42578125" customWidth="1"/>
    <col min="8197" max="8197" width="9.140625" customWidth="1"/>
    <col min="8198" max="8198" width="4.42578125" customWidth="1"/>
    <col min="8199" max="8199" width="4.5703125" customWidth="1"/>
    <col min="8200" max="8200" width="7.140625" customWidth="1"/>
    <col min="8201" max="8201" width="12.85546875" bestFit="1" customWidth="1"/>
    <col min="8202" max="8202" width="7.7109375" customWidth="1"/>
    <col min="8203" max="8203" width="13.140625" customWidth="1"/>
    <col min="8204" max="8204" width="16" customWidth="1"/>
    <col min="8449" max="8449" width="6.7109375" customWidth="1"/>
    <col min="8450" max="8450" width="6.5703125" customWidth="1"/>
    <col min="8451" max="8451" width="7.42578125" customWidth="1"/>
    <col min="8452" max="8452" width="6.42578125" customWidth="1"/>
    <col min="8453" max="8453" width="9.140625" customWidth="1"/>
    <col min="8454" max="8454" width="4.42578125" customWidth="1"/>
    <col min="8455" max="8455" width="4.5703125" customWidth="1"/>
    <col min="8456" max="8456" width="7.140625" customWidth="1"/>
    <col min="8457" max="8457" width="12.85546875" bestFit="1" customWidth="1"/>
    <col min="8458" max="8458" width="7.7109375" customWidth="1"/>
    <col min="8459" max="8459" width="13.140625" customWidth="1"/>
    <col min="8460" max="8460" width="16" customWidth="1"/>
    <col min="8705" max="8705" width="6.7109375" customWidth="1"/>
    <col min="8706" max="8706" width="6.5703125" customWidth="1"/>
    <col min="8707" max="8707" width="7.42578125" customWidth="1"/>
    <col min="8708" max="8708" width="6.42578125" customWidth="1"/>
    <col min="8709" max="8709" width="9.140625" customWidth="1"/>
    <col min="8710" max="8710" width="4.42578125" customWidth="1"/>
    <col min="8711" max="8711" width="4.5703125" customWidth="1"/>
    <col min="8712" max="8712" width="7.140625" customWidth="1"/>
    <col min="8713" max="8713" width="12.85546875" bestFit="1" customWidth="1"/>
    <col min="8714" max="8714" width="7.7109375" customWidth="1"/>
    <col min="8715" max="8715" width="13.140625" customWidth="1"/>
    <col min="8716" max="8716" width="16" customWidth="1"/>
    <col min="8961" max="8961" width="6.7109375" customWidth="1"/>
    <col min="8962" max="8962" width="6.5703125" customWidth="1"/>
    <col min="8963" max="8963" width="7.42578125" customWidth="1"/>
    <col min="8964" max="8964" width="6.42578125" customWidth="1"/>
    <col min="8965" max="8965" width="9.140625" customWidth="1"/>
    <col min="8966" max="8966" width="4.42578125" customWidth="1"/>
    <col min="8967" max="8967" width="4.5703125" customWidth="1"/>
    <col min="8968" max="8968" width="7.140625" customWidth="1"/>
    <col min="8969" max="8969" width="12.85546875" bestFit="1" customWidth="1"/>
    <col min="8970" max="8970" width="7.7109375" customWidth="1"/>
    <col min="8971" max="8971" width="13.140625" customWidth="1"/>
    <col min="8972" max="8972" width="16" customWidth="1"/>
    <col min="9217" max="9217" width="6.7109375" customWidth="1"/>
    <col min="9218" max="9218" width="6.5703125" customWidth="1"/>
    <col min="9219" max="9219" width="7.42578125" customWidth="1"/>
    <col min="9220" max="9220" width="6.42578125" customWidth="1"/>
    <col min="9221" max="9221" width="9.140625" customWidth="1"/>
    <col min="9222" max="9222" width="4.42578125" customWidth="1"/>
    <col min="9223" max="9223" width="4.5703125" customWidth="1"/>
    <col min="9224" max="9224" width="7.140625" customWidth="1"/>
    <col min="9225" max="9225" width="12.85546875" bestFit="1" customWidth="1"/>
    <col min="9226" max="9226" width="7.7109375" customWidth="1"/>
    <col min="9227" max="9227" width="13.140625" customWidth="1"/>
    <col min="9228" max="9228" width="16" customWidth="1"/>
    <col min="9473" max="9473" width="6.7109375" customWidth="1"/>
    <col min="9474" max="9474" width="6.5703125" customWidth="1"/>
    <col min="9475" max="9475" width="7.42578125" customWidth="1"/>
    <col min="9476" max="9476" width="6.42578125" customWidth="1"/>
    <col min="9477" max="9477" width="9.140625" customWidth="1"/>
    <col min="9478" max="9478" width="4.42578125" customWidth="1"/>
    <col min="9479" max="9479" width="4.5703125" customWidth="1"/>
    <col min="9480" max="9480" width="7.140625" customWidth="1"/>
    <col min="9481" max="9481" width="12.85546875" bestFit="1" customWidth="1"/>
    <col min="9482" max="9482" width="7.7109375" customWidth="1"/>
    <col min="9483" max="9483" width="13.140625" customWidth="1"/>
    <col min="9484" max="9484" width="16" customWidth="1"/>
    <col min="9729" max="9729" width="6.7109375" customWidth="1"/>
    <col min="9730" max="9730" width="6.5703125" customWidth="1"/>
    <col min="9731" max="9731" width="7.42578125" customWidth="1"/>
    <col min="9732" max="9732" width="6.42578125" customWidth="1"/>
    <col min="9733" max="9733" width="9.140625" customWidth="1"/>
    <col min="9734" max="9734" width="4.42578125" customWidth="1"/>
    <col min="9735" max="9735" width="4.5703125" customWidth="1"/>
    <col min="9736" max="9736" width="7.140625" customWidth="1"/>
    <col min="9737" max="9737" width="12.85546875" bestFit="1" customWidth="1"/>
    <col min="9738" max="9738" width="7.7109375" customWidth="1"/>
    <col min="9739" max="9739" width="13.140625" customWidth="1"/>
    <col min="9740" max="9740" width="16" customWidth="1"/>
    <col min="9985" max="9985" width="6.7109375" customWidth="1"/>
    <col min="9986" max="9986" width="6.5703125" customWidth="1"/>
    <col min="9987" max="9987" width="7.42578125" customWidth="1"/>
    <col min="9988" max="9988" width="6.42578125" customWidth="1"/>
    <col min="9989" max="9989" width="9.140625" customWidth="1"/>
    <col min="9990" max="9990" width="4.42578125" customWidth="1"/>
    <col min="9991" max="9991" width="4.5703125" customWidth="1"/>
    <col min="9992" max="9992" width="7.140625" customWidth="1"/>
    <col min="9993" max="9993" width="12.85546875" bestFit="1" customWidth="1"/>
    <col min="9994" max="9994" width="7.7109375" customWidth="1"/>
    <col min="9995" max="9995" width="13.140625" customWidth="1"/>
    <col min="9996" max="9996" width="16" customWidth="1"/>
    <col min="10241" max="10241" width="6.7109375" customWidth="1"/>
    <col min="10242" max="10242" width="6.5703125" customWidth="1"/>
    <col min="10243" max="10243" width="7.42578125" customWidth="1"/>
    <col min="10244" max="10244" width="6.42578125" customWidth="1"/>
    <col min="10245" max="10245" width="9.140625" customWidth="1"/>
    <col min="10246" max="10246" width="4.42578125" customWidth="1"/>
    <col min="10247" max="10247" width="4.5703125" customWidth="1"/>
    <col min="10248" max="10248" width="7.140625" customWidth="1"/>
    <col min="10249" max="10249" width="12.85546875" bestFit="1" customWidth="1"/>
    <col min="10250" max="10250" width="7.7109375" customWidth="1"/>
    <col min="10251" max="10251" width="13.140625" customWidth="1"/>
    <col min="10252" max="10252" width="16" customWidth="1"/>
    <col min="10497" max="10497" width="6.7109375" customWidth="1"/>
    <col min="10498" max="10498" width="6.5703125" customWidth="1"/>
    <col min="10499" max="10499" width="7.42578125" customWidth="1"/>
    <col min="10500" max="10500" width="6.42578125" customWidth="1"/>
    <col min="10501" max="10501" width="9.140625" customWidth="1"/>
    <col min="10502" max="10502" width="4.42578125" customWidth="1"/>
    <col min="10503" max="10503" width="4.5703125" customWidth="1"/>
    <col min="10504" max="10504" width="7.140625" customWidth="1"/>
    <col min="10505" max="10505" width="12.85546875" bestFit="1" customWidth="1"/>
    <col min="10506" max="10506" width="7.7109375" customWidth="1"/>
    <col min="10507" max="10507" width="13.140625" customWidth="1"/>
    <col min="10508" max="10508" width="16" customWidth="1"/>
    <col min="10753" max="10753" width="6.7109375" customWidth="1"/>
    <col min="10754" max="10754" width="6.5703125" customWidth="1"/>
    <col min="10755" max="10755" width="7.42578125" customWidth="1"/>
    <col min="10756" max="10756" width="6.42578125" customWidth="1"/>
    <col min="10757" max="10757" width="9.140625" customWidth="1"/>
    <col min="10758" max="10758" width="4.42578125" customWidth="1"/>
    <col min="10759" max="10759" width="4.5703125" customWidth="1"/>
    <col min="10760" max="10760" width="7.140625" customWidth="1"/>
    <col min="10761" max="10761" width="12.85546875" bestFit="1" customWidth="1"/>
    <col min="10762" max="10762" width="7.7109375" customWidth="1"/>
    <col min="10763" max="10763" width="13.140625" customWidth="1"/>
    <col min="10764" max="10764" width="16" customWidth="1"/>
    <col min="11009" max="11009" width="6.7109375" customWidth="1"/>
    <col min="11010" max="11010" width="6.5703125" customWidth="1"/>
    <col min="11011" max="11011" width="7.42578125" customWidth="1"/>
    <col min="11012" max="11012" width="6.42578125" customWidth="1"/>
    <col min="11013" max="11013" width="9.140625" customWidth="1"/>
    <col min="11014" max="11014" width="4.42578125" customWidth="1"/>
    <col min="11015" max="11015" width="4.5703125" customWidth="1"/>
    <col min="11016" max="11016" width="7.140625" customWidth="1"/>
    <col min="11017" max="11017" width="12.85546875" bestFit="1" customWidth="1"/>
    <col min="11018" max="11018" width="7.7109375" customWidth="1"/>
    <col min="11019" max="11019" width="13.140625" customWidth="1"/>
    <col min="11020" max="11020" width="16" customWidth="1"/>
    <col min="11265" max="11265" width="6.7109375" customWidth="1"/>
    <col min="11266" max="11266" width="6.5703125" customWidth="1"/>
    <col min="11267" max="11267" width="7.42578125" customWidth="1"/>
    <col min="11268" max="11268" width="6.42578125" customWidth="1"/>
    <col min="11269" max="11269" width="9.140625" customWidth="1"/>
    <col min="11270" max="11270" width="4.42578125" customWidth="1"/>
    <col min="11271" max="11271" width="4.5703125" customWidth="1"/>
    <col min="11272" max="11272" width="7.140625" customWidth="1"/>
    <col min="11273" max="11273" width="12.85546875" bestFit="1" customWidth="1"/>
    <col min="11274" max="11274" width="7.7109375" customWidth="1"/>
    <col min="11275" max="11275" width="13.140625" customWidth="1"/>
    <col min="11276" max="11276" width="16" customWidth="1"/>
    <col min="11521" max="11521" width="6.7109375" customWidth="1"/>
    <col min="11522" max="11522" width="6.5703125" customWidth="1"/>
    <col min="11523" max="11523" width="7.42578125" customWidth="1"/>
    <col min="11524" max="11524" width="6.42578125" customWidth="1"/>
    <col min="11525" max="11525" width="9.140625" customWidth="1"/>
    <col min="11526" max="11526" width="4.42578125" customWidth="1"/>
    <col min="11527" max="11527" width="4.5703125" customWidth="1"/>
    <col min="11528" max="11528" width="7.140625" customWidth="1"/>
    <col min="11529" max="11529" width="12.85546875" bestFit="1" customWidth="1"/>
    <col min="11530" max="11530" width="7.7109375" customWidth="1"/>
    <col min="11531" max="11531" width="13.140625" customWidth="1"/>
    <col min="11532" max="11532" width="16" customWidth="1"/>
    <col min="11777" max="11777" width="6.7109375" customWidth="1"/>
    <col min="11778" max="11778" width="6.5703125" customWidth="1"/>
    <col min="11779" max="11779" width="7.42578125" customWidth="1"/>
    <col min="11780" max="11780" width="6.42578125" customWidth="1"/>
    <col min="11781" max="11781" width="9.140625" customWidth="1"/>
    <col min="11782" max="11782" width="4.42578125" customWidth="1"/>
    <col min="11783" max="11783" width="4.5703125" customWidth="1"/>
    <col min="11784" max="11784" width="7.140625" customWidth="1"/>
    <col min="11785" max="11785" width="12.85546875" bestFit="1" customWidth="1"/>
    <col min="11786" max="11786" width="7.7109375" customWidth="1"/>
    <col min="11787" max="11787" width="13.140625" customWidth="1"/>
    <col min="11788" max="11788" width="16" customWidth="1"/>
    <col min="12033" max="12033" width="6.7109375" customWidth="1"/>
    <col min="12034" max="12034" width="6.5703125" customWidth="1"/>
    <col min="12035" max="12035" width="7.42578125" customWidth="1"/>
    <col min="12036" max="12036" width="6.42578125" customWidth="1"/>
    <col min="12037" max="12037" width="9.140625" customWidth="1"/>
    <col min="12038" max="12038" width="4.42578125" customWidth="1"/>
    <col min="12039" max="12039" width="4.5703125" customWidth="1"/>
    <col min="12040" max="12040" width="7.140625" customWidth="1"/>
    <col min="12041" max="12041" width="12.85546875" bestFit="1" customWidth="1"/>
    <col min="12042" max="12042" width="7.7109375" customWidth="1"/>
    <col min="12043" max="12043" width="13.140625" customWidth="1"/>
    <col min="12044" max="12044" width="16" customWidth="1"/>
    <col min="12289" max="12289" width="6.7109375" customWidth="1"/>
    <col min="12290" max="12290" width="6.5703125" customWidth="1"/>
    <col min="12291" max="12291" width="7.42578125" customWidth="1"/>
    <col min="12292" max="12292" width="6.42578125" customWidth="1"/>
    <col min="12293" max="12293" width="9.140625" customWidth="1"/>
    <col min="12294" max="12294" width="4.42578125" customWidth="1"/>
    <col min="12295" max="12295" width="4.5703125" customWidth="1"/>
    <col min="12296" max="12296" width="7.140625" customWidth="1"/>
    <col min="12297" max="12297" width="12.85546875" bestFit="1" customWidth="1"/>
    <col min="12298" max="12298" width="7.7109375" customWidth="1"/>
    <col min="12299" max="12299" width="13.140625" customWidth="1"/>
    <col min="12300" max="12300" width="16" customWidth="1"/>
    <col min="12545" max="12545" width="6.7109375" customWidth="1"/>
    <col min="12546" max="12546" width="6.5703125" customWidth="1"/>
    <col min="12547" max="12547" width="7.42578125" customWidth="1"/>
    <col min="12548" max="12548" width="6.42578125" customWidth="1"/>
    <col min="12549" max="12549" width="9.140625" customWidth="1"/>
    <col min="12550" max="12550" width="4.42578125" customWidth="1"/>
    <col min="12551" max="12551" width="4.5703125" customWidth="1"/>
    <col min="12552" max="12552" width="7.140625" customWidth="1"/>
    <col min="12553" max="12553" width="12.85546875" bestFit="1" customWidth="1"/>
    <col min="12554" max="12554" width="7.7109375" customWidth="1"/>
    <col min="12555" max="12555" width="13.140625" customWidth="1"/>
    <col min="12556" max="12556" width="16" customWidth="1"/>
    <col min="12801" max="12801" width="6.7109375" customWidth="1"/>
    <col min="12802" max="12802" width="6.5703125" customWidth="1"/>
    <col min="12803" max="12803" width="7.42578125" customWidth="1"/>
    <col min="12804" max="12804" width="6.42578125" customWidth="1"/>
    <col min="12805" max="12805" width="9.140625" customWidth="1"/>
    <col min="12806" max="12806" width="4.42578125" customWidth="1"/>
    <col min="12807" max="12807" width="4.5703125" customWidth="1"/>
    <col min="12808" max="12808" width="7.140625" customWidth="1"/>
    <col min="12809" max="12809" width="12.85546875" bestFit="1" customWidth="1"/>
    <col min="12810" max="12810" width="7.7109375" customWidth="1"/>
    <col min="12811" max="12811" width="13.140625" customWidth="1"/>
    <col min="12812" max="12812" width="16" customWidth="1"/>
    <col min="13057" max="13057" width="6.7109375" customWidth="1"/>
    <col min="13058" max="13058" width="6.5703125" customWidth="1"/>
    <col min="13059" max="13059" width="7.42578125" customWidth="1"/>
    <col min="13060" max="13060" width="6.42578125" customWidth="1"/>
    <col min="13061" max="13061" width="9.140625" customWidth="1"/>
    <col min="13062" max="13062" width="4.42578125" customWidth="1"/>
    <col min="13063" max="13063" width="4.5703125" customWidth="1"/>
    <col min="13064" max="13064" width="7.140625" customWidth="1"/>
    <col min="13065" max="13065" width="12.85546875" bestFit="1" customWidth="1"/>
    <col min="13066" max="13066" width="7.7109375" customWidth="1"/>
    <col min="13067" max="13067" width="13.140625" customWidth="1"/>
    <col min="13068" max="13068" width="16" customWidth="1"/>
    <col min="13313" max="13313" width="6.7109375" customWidth="1"/>
    <col min="13314" max="13314" width="6.5703125" customWidth="1"/>
    <col min="13315" max="13315" width="7.42578125" customWidth="1"/>
    <col min="13316" max="13316" width="6.42578125" customWidth="1"/>
    <col min="13317" max="13317" width="9.140625" customWidth="1"/>
    <col min="13318" max="13318" width="4.42578125" customWidth="1"/>
    <col min="13319" max="13319" width="4.5703125" customWidth="1"/>
    <col min="13320" max="13320" width="7.140625" customWidth="1"/>
    <col min="13321" max="13321" width="12.85546875" bestFit="1" customWidth="1"/>
    <col min="13322" max="13322" width="7.7109375" customWidth="1"/>
    <col min="13323" max="13323" width="13.140625" customWidth="1"/>
    <col min="13324" max="13324" width="16" customWidth="1"/>
    <col min="13569" max="13569" width="6.7109375" customWidth="1"/>
    <col min="13570" max="13570" width="6.5703125" customWidth="1"/>
    <col min="13571" max="13571" width="7.42578125" customWidth="1"/>
    <col min="13572" max="13572" width="6.42578125" customWidth="1"/>
    <col min="13573" max="13573" width="9.140625" customWidth="1"/>
    <col min="13574" max="13574" width="4.42578125" customWidth="1"/>
    <col min="13575" max="13575" width="4.5703125" customWidth="1"/>
    <col min="13576" max="13576" width="7.140625" customWidth="1"/>
    <col min="13577" max="13577" width="12.85546875" bestFit="1" customWidth="1"/>
    <col min="13578" max="13578" width="7.7109375" customWidth="1"/>
    <col min="13579" max="13579" width="13.140625" customWidth="1"/>
    <col min="13580" max="13580" width="16" customWidth="1"/>
    <col min="13825" max="13825" width="6.7109375" customWidth="1"/>
    <col min="13826" max="13826" width="6.5703125" customWidth="1"/>
    <col min="13827" max="13827" width="7.42578125" customWidth="1"/>
    <col min="13828" max="13828" width="6.42578125" customWidth="1"/>
    <col min="13829" max="13829" width="9.140625" customWidth="1"/>
    <col min="13830" max="13830" width="4.42578125" customWidth="1"/>
    <col min="13831" max="13831" width="4.5703125" customWidth="1"/>
    <col min="13832" max="13832" width="7.140625" customWidth="1"/>
    <col min="13833" max="13833" width="12.85546875" bestFit="1" customWidth="1"/>
    <col min="13834" max="13834" width="7.7109375" customWidth="1"/>
    <col min="13835" max="13835" width="13.140625" customWidth="1"/>
    <col min="13836" max="13836" width="16" customWidth="1"/>
    <col min="14081" max="14081" width="6.7109375" customWidth="1"/>
    <col min="14082" max="14082" width="6.5703125" customWidth="1"/>
    <col min="14083" max="14083" width="7.42578125" customWidth="1"/>
    <col min="14084" max="14084" width="6.42578125" customWidth="1"/>
    <col min="14085" max="14085" width="9.140625" customWidth="1"/>
    <col min="14086" max="14086" width="4.42578125" customWidth="1"/>
    <col min="14087" max="14087" width="4.5703125" customWidth="1"/>
    <col min="14088" max="14088" width="7.140625" customWidth="1"/>
    <col min="14089" max="14089" width="12.85546875" bestFit="1" customWidth="1"/>
    <col min="14090" max="14090" width="7.7109375" customWidth="1"/>
    <col min="14091" max="14091" width="13.140625" customWidth="1"/>
    <col min="14092" max="14092" width="16" customWidth="1"/>
    <col min="14337" max="14337" width="6.7109375" customWidth="1"/>
    <col min="14338" max="14338" width="6.5703125" customWidth="1"/>
    <col min="14339" max="14339" width="7.42578125" customWidth="1"/>
    <col min="14340" max="14340" width="6.42578125" customWidth="1"/>
    <col min="14341" max="14341" width="9.140625" customWidth="1"/>
    <col min="14342" max="14342" width="4.42578125" customWidth="1"/>
    <col min="14343" max="14343" width="4.5703125" customWidth="1"/>
    <col min="14344" max="14344" width="7.140625" customWidth="1"/>
    <col min="14345" max="14345" width="12.85546875" bestFit="1" customWidth="1"/>
    <col min="14346" max="14346" width="7.7109375" customWidth="1"/>
    <col min="14347" max="14347" width="13.140625" customWidth="1"/>
    <col min="14348" max="14348" width="16" customWidth="1"/>
    <col min="14593" max="14593" width="6.7109375" customWidth="1"/>
    <col min="14594" max="14594" width="6.5703125" customWidth="1"/>
    <col min="14595" max="14595" width="7.42578125" customWidth="1"/>
    <col min="14596" max="14596" width="6.42578125" customWidth="1"/>
    <col min="14597" max="14597" width="9.140625" customWidth="1"/>
    <col min="14598" max="14598" width="4.42578125" customWidth="1"/>
    <col min="14599" max="14599" width="4.5703125" customWidth="1"/>
    <col min="14600" max="14600" width="7.140625" customWidth="1"/>
    <col min="14601" max="14601" width="12.85546875" bestFit="1" customWidth="1"/>
    <col min="14602" max="14602" width="7.7109375" customWidth="1"/>
    <col min="14603" max="14603" width="13.140625" customWidth="1"/>
    <col min="14604" max="14604" width="16" customWidth="1"/>
    <col min="14849" max="14849" width="6.7109375" customWidth="1"/>
    <col min="14850" max="14850" width="6.5703125" customWidth="1"/>
    <col min="14851" max="14851" width="7.42578125" customWidth="1"/>
    <col min="14852" max="14852" width="6.42578125" customWidth="1"/>
    <col min="14853" max="14853" width="9.140625" customWidth="1"/>
    <col min="14854" max="14854" width="4.42578125" customWidth="1"/>
    <col min="14855" max="14855" width="4.5703125" customWidth="1"/>
    <col min="14856" max="14856" width="7.140625" customWidth="1"/>
    <col min="14857" max="14857" width="12.85546875" bestFit="1" customWidth="1"/>
    <col min="14858" max="14858" width="7.7109375" customWidth="1"/>
    <col min="14859" max="14859" width="13.140625" customWidth="1"/>
    <col min="14860" max="14860" width="16" customWidth="1"/>
    <col min="15105" max="15105" width="6.7109375" customWidth="1"/>
    <col min="15106" max="15106" width="6.5703125" customWidth="1"/>
    <col min="15107" max="15107" width="7.42578125" customWidth="1"/>
    <col min="15108" max="15108" width="6.42578125" customWidth="1"/>
    <col min="15109" max="15109" width="9.140625" customWidth="1"/>
    <col min="15110" max="15110" width="4.42578125" customWidth="1"/>
    <col min="15111" max="15111" width="4.5703125" customWidth="1"/>
    <col min="15112" max="15112" width="7.140625" customWidth="1"/>
    <col min="15113" max="15113" width="12.85546875" bestFit="1" customWidth="1"/>
    <col min="15114" max="15114" width="7.7109375" customWidth="1"/>
    <col min="15115" max="15115" width="13.140625" customWidth="1"/>
    <col min="15116" max="15116" width="16" customWidth="1"/>
    <col min="15361" max="15361" width="6.7109375" customWidth="1"/>
    <col min="15362" max="15362" width="6.5703125" customWidth="1"/>
    <col min="15363" max="15363" width="7.42578125" customWidth="1"/>
    <col min="15364" max="15364" width="6.42578125" customWidth="1"/>
    <col min="15365" max="15365" width="9.140625" customWidth="1"/>
    <col min="15366" max="15366" width="4.42578125" customWidth="1"/>
    <col min="15367" max="15367" width="4.5703125" customWidth="1"/>
    <col min="15368" max="15368" width="7.140625" customWidth="1"/>
    <col min="15369" max="15369" width="12.85546875" bestFit="1" customWidth="1"/>
    <col min="15370" max="15370" width="7.7109375" customWidth="1"/>
    <col min="15371" max="15371" width="13.140625" customWidth="1"/>
    <col min="15372" max="15372" width="16" customWidth="1"/>
    <col min="15617" max="15617" width="6.7109375" customWidth="1"/>
    <col min="15618" max="15618" width="6.5703125" customWidth="1"/>
    <col min="15619" max="15619" width="7.42578125" customWidth="1"/>
    <col min="15620" max="15620" width="6.42578125" customWidth="1"/>
    <col min="15621" max="15621" width="9.140625" customWidth="1"/>
    <col min="15622" max="15622" width="4.42578125" customWidth="1"/>
    <col min="15623" max="15623" width="4.5703125" customWidth="1"/>
    <col min="15624" max="15624" width="7.140625" customWidth="1"/>
    <col min="15625" max="15625" width="12.85546875" bestFit="1" customWidth="1"/>
    <col min="15626" max="15626" width="7.7109375" customWidth="1"/>
    <col min="15627" max="15627" width="13.140625" customWidth="1"/>
    <col min="15628" max="15628" width="16" customWidth="1"/>
    <col min="15873" max="15873" width="6.7109375" customWidth="1"/>
    <col min="15874" max="15874" width="6.5703125" customWidth="1"/>
    <col min="15875" max="15875" width="7.42578125" customWidth="1"/>
    <col min="15876" max="15876" width="6.42578125" customWidth="1"/>
    <col min="15877" max="15877" width="9.140625" customWidth="1"/>
    <col min="15878" max="15878" width="4.42578125" customWidth="1"/>
    <col min="15879" max="15879" width="4.5703125" customWidth="1"/>
    <col min="15880" max="15880" width="7.140625" customWidth="1"/>
    <col min="15881" max="15881" width="12.85546875" bestFit="1" customWidth="1"/>
    <col min="15882" max="15882" width="7.7109375" customWidth="1"/>
    <col min="15883" max="15883" width="13.140625" customWidth="1"/>
    <col min="15884" max="15884" width="16" customWidth="1"/>
    <col min="16129" max="16129" width="6.7109375" customWidth="1"/>
    <col min="16130" max="16130" width="6.5703125" customWidth="1"/>
    <col min="16131" max="16131" width="7.42578125" customWidth="1"/>
    <col min="16132" max="16132" width="6.42578125" customWidth="1"/>
    <col min="16133" max="16133" width="9.140625" customWidth="1"/>
    <col min="16134" max="16134" width="4.42578125" customWidth="1"/>
    <col min="16135" max="16135" width="4.5703125" customWidth="1"/>
    <col min="16136" max="16136" width="7.140625" customWidth="1"/>
    <col min="16137" max="16137" width="12.85546875" bestFit="1" customWidth="1"/>
    <col min="16138" max="16138" width="7.7109375" customWidth="1"/>
    <col min="16139" max="16139" width="13.140625" customWidth="1"/>
    <col min="16140" max="16140" width="16" customWidth="1"/>
  </cols>
  <sheetData>
    <row r="1" spans="1:12" ht="24">
      <c r="A1" s="412" t="s">
        <v>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</row>
    <row r="2" spans="1:12" ht="24">
      <c r="A2" s="412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ht="24">
      <c r="A3" s="412" t="s">
        <v>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ht="24">
      <c r="A4" s="1" t="s">
        <v>3</v>
      </c>
      <c r="B4" s="1"/>
      <c r="C4" s="1"/>
      <c r="D4" s="1"/>
      <c r="E4" s="1"/>
      <c r="F4" s="1"/>
      <c r="G4" s="1"/>
      <c r="H4" s="1"/>
      <c r="I4" s="2"/>
      <c r="J4" s="1"/>
      <c r="K4" s="2"/>
      <c r="L4" s="2"/>
    </row>
    <row r="5" spans="1:12" ht="24">
      <c r="A5" s="1" t="s">
        <v>4</v>
      </c>
      <c r="B5" s="1"/>
      <c r="C5" s="1"/>
      <c r="D5" s="1"/>
      <c r="E5" s="1"/>
      <c r="F5" s="1"/>
      <c r="G5" s="1"/>
      <c r="H5" s="1"/>
      <c r="I5" s="2"/>
      <c r="J5" s="1"/>
      <c r="K5" s="2"/>
      <c r="L5" s="2"/>
    </row>
    <row r="6" spans="1:12" ht="24">
      <c r="A6" s="1" t="s">
        <v>5</v>
      </c>
      <c r="B6" s="1"/>
      <c r="C6" s="1"/>
      <c r="D6" s="1"/>
      <c r="E6" s="1"/>
      <c r="F6" s="1"/>
      <c r="G6" s="1"/>
      <c r="H6" s="1"/>
      <c r="I6" s="2"/>
      <c r="J6" s="1"/>
      <c r="K6" s="2" t="s">
        <v>6</v>
      </c>
      <c r="L6" s="2"/>
    </row>
    <row r="7" spans="1:12" ht="24">
      <c r="A7" s="1"/>
      <c r="B7" s="1"/>
      <c r="C7" s="1"/>
      <c r="D7" s="1"/>
      <c r="E7" s="1"/>
      <c r="F7" s="1"/>
      <c r="G7" s="1"/>
      <c r="H7" s="1"/>
      <c r="I7" s="2"/>
      <c r="J7" s="1"/>
      <c r="K7" s="2"/>
      <c r="L7" s="2"/>
    </row>
    <row r="8" spans="1:12" ht="31.5">
      <c r="A8" s="413" t="s">
        <v>7</v>
      </c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13"/>
    </row>
    <row r="9" spans="1:12" ht="31.5">
      <c r="A9" s="414" t="s">
        <v>8</v>
      </c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</row>
    <row r="10" spans="1:12" ht="29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4">
      <c r="A11" s="452" t="s">
        <v>165</v>
      </c>
      <c r="B11" s="452" t="s">
        <v>165</v>
      </c>
      <c r="C11" s="408" t="s">
        <v>10</v>
      </c>
      <c r="D11" s="408" t="s">
        <v>11</v>
      </c>
      <c r="E11" s="408" t="s">
        <v>12</v>
      </c>
      <c r="F11" s="408" t="s">
        <v>13</v>
      </c>
      <c r="G11" s="408" t="s">
        <v>14</v>
      </c>
      <c r="H11" s="4" t="s">
        <v>15</v>
      </c>
      <c r="I11" s="410" t="s">
        <v>16</v>
      </c>
      <c r="J11" s="408" t="s">
        <v>17</v>
      </c>
      <c r="K11" s="410" t="s">
        <v>18</v>
      </c>
      <c r="L11" s="410" t="s">
        <v>18</v>
      </c>
    </row>
    <row r="12" spans="1:12" ht="24">
      <c r="A12" s="454"/>
      <c r="B12" s="409"/>
      <c r="C12" s="409"/>
      <c r="D12" s="409"/>
      <c r="E12" s="409"/>
      <c r="F12" s="409"/>
      <c r="G12" s="409"/>
      <c r="H12" s="5" t="s">
        <v>19</v>
      </c>
      <c r="I12" s="411"/>
      <c r="J12" s="409"/>
      <c r="K12" s="411"/>
      <c r="L12" s="411"/>
    </row>
    <row r="13" spans="1:12" ht="24">
      <c r="A13" s="453"/>
      <c r="B13" s="8" t="s">
        <v>20</v>
      </c>
      <c r="C13" s="6"/>
      <c r="D13" s="6" t="s">
        <v>10</v>
      </c>
      <c r="E13" s="6" t="s">
        <v>21</v>
      </c>
      <c r="F13" s="6"/>
      <c r="G13" s="6"/>
      <c r="H13" s="6"/>
      <c r="I13" s="7" t="s">
        <v>22</v>
      </c>
      <c r="J13" s="6" t="s">
        <v>23</v>
      </c>
      <c r="K13" s="7" t="s">
        <v>24</v>
      </c>
      <c r="L13" s="7" t="s">
        <v>25</v>
      </c>
    </row>
    <row r="14" spans="1:12" ht="24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/>
      <c r="I14" s="9">
        <v>8</v>
      </c>
      <c r="J14" s="8">
        <v>9</v>
      </c>
      <c r="K14" s="9">
        <v>10</v>
      </c>
      <c r="L14" s="9">
        <v>11</v>
      </c>
    </row>
    <row r="15" spans="1:12" ht="24">
      <c r="A15" s="10">
        <v>10</v>
      </c>
      <c r="B15" s="10">
        <v>1</v>
      </c>
      <c r="C15" s="10">
        <v>0</v>
      </c>
      <c r="D15" s="10">
        <v>0</v>
      </c>
      <c r="E15" s="399" t="s">
        <v>26</v>
      </c>
      <c r="F15" s="400"/>
      <c r="G15" s="400"/>
      <c r="H15" s="401"/>
      <c r="I15" s="11"/>
      <c r="J15" s="10"/>
      <c r="K15" s="11"/>
      <c r="L15" s="11"/>
    </row>
    <row r="16" spans="1:12" ht="24">
      <c r="A16" s="12"/>
      <c r="B16" s="12"/>
      <c r="C16" s="12"/>
      <c r="D16" s="12"/>
      <c r="E16" s="12"/>
      <c r="F16" s="12">
        <v>4</v>
      </c>
      <c r="G16" s="12">
        <v>2</v>
      </c>
      <c r="H16" s="12">
        <v>226</v>
      </c>
      <c r="I16" s="13">
        <f>H16*6700*95%</f>
        <v>1438490</v>
      </c>
      <c r="J16" s="12">
        <v>1</v>
      </c>
      <c r="K16" s="13">
        <f>I16*J16</f>
        <v>1438490</v>
      </c>
      <c r="L16" s="13">
        <f>K16*6</f>
        <v>8630940</v>
      </c>
    </row>
    <row r="17" spans="1:12" s="17" customFormat="1" ht="24">
      <c r="A17" s="14"/>
      <c r="B17" s="14"/>
      <c r="C17" s="14"/>
      <c r="D17" s="14"/>
      <c r="E17" s="15" t="s">
        <v>18</v>
      </c>
      <c r="F17" s="14"/>
      <c r="G17" s="14"/>
      <c r="H17" s="14"/>
      <c r="I17" s="16"/>
      <c r="J17" s="14"/>
      <c r="K17" s="16">
        <f>SUM(K16:K16)</f>
        <v>1438490</v>
      </c>
      <c r="L17" s="16">
        <f>SUM(L16:L16)</f>
        <v>8630940</v>
      </c>
    </row>
    <row r="18" spans="1:12" ht="24">
      <c r="A18" s="18"/>
      <c r="B18" s="18"/>
      <c r="C18" s="18"/>
      <c r="D18" s="18"/>
      <c r="E18" s="393" t="s">
        <v>27</v>
      </c>
      <c r="F18" s="394"/>
      <c r="G18" s="394"/>
      <c r="H18" s="395"/>
      <c r="I18" s="19"/>
      <c r="J18" s="20"/>
      <c r="K18" s="21"/>
      <c r="L18" s="21"/>
    </row>
    <row r="19" spans="1:12" ht="24">
      <c r="A19" s="22"/>
      <c r="B19" s="22"/>
      <c r="C19" s="22"/>
      <c r="D19" s="22"/>
      <c r="E19" s="23"/>
      <c r="F19" s="22"/>
      <c r="G19" s="22"/>
      <c r="H19" s="22"/>
      <c r="I19" s="24"/>
      <c r="J19" s="23"/>
      <c r="K19" s="25"/>
      <c r="L19" s="25"/>
    </row>
    <row r="20" spans="1:12" ht="24">
      <c r="A20" s="26">
        <v>10</v>
      </c>
      <c r="B20" s="26">
        <v>2</v>
      </c>
      <c r="C20" s="26">
        <v>0</v>
      </c>
      <c r="D20" s="26">
        <v>0</v>
      </c>
      <c r="E20" s="390" t="s">
        <v>28</v>
      </c>
      <c r="F20" s="391"/>
      <c r="G20" s="391"/>
      <c r="H20" s="392"/>
      <c r="I20" s="27"/>
      <c r="J20" s="26"/>
      <c r="K20" s="27"/>
      <c r="L20" s="27"/>
    </row>
    <row r="21" spans="1:12" ht="24">
      <c r="A21" s="28">
        <v>10</v>
      </c>
      <c r="B21" s="28">
        <v>2</v>
      </c>
      <c r="C21" s="28">
        <v>1</v>
      </c>
      <c r="D21" s="28">
        <v>0</v>
      </c>
      <c r="E21" s="402" t="s">
        <v>29</v>
      </c>
      <c r="F21" s="403"/>
      <c r="G21" s="403"/>
      <c r="H21" s="404"/>
      <c r="I21" s="29"/>
      <c r="J21" s="28"/>
      <c r="K21" s="29"/>
      <c r="L21" s="29"/>
    </row>
    <row r="22" spans="1:12" ht="24">
      <c r="A22" s="30"/>
      <c r="B22" s="30"/>
      <c r="C22" s="30"/>
      <c r="D22" s="30"/>
      <c r="E22" s="30"/>
      <c r="F22" s="30"/>
      <c r="G22" s="30"/>
      <c r="H22" s="30"/>
      <c r="I22" s="31"/>
      <c r="J22" s="30"/>
      <c r="K22" s="31">
        <f>I22*J22</f>
        <v>0</v>
      </c>
      <c r="L22" s="31">
        <f>K22*3</f>
        <v>0</v>
      </c>
    </row>
    <row r="23" spans="1:12" ht="24">
      <c r="A23" s="32">
        <v>10</v>
      </c>
      <c r="B23" s="32">
        <v>2</v>
      </c>
      <c r="C23" s="32">
        <v>3</v>
      </c>
      <c r="D23" s="32">
        <v>0</v>
      </c>
      <c r="E23" s="405" t="s">
        <v>30</v>
      </c>
      <c r="F23" s="406"/>
      <c r="G23" s="406"/>
      <c r="H23" s="407"/>
      <c r="I23" s="33"/>
      <c r="J23" s="32"/>
      <c r="K23" s="31">
        <f>I23*J23</f>
        <v>0</v>
      </c>
      <c r="L23" s="31">
        <f>K23*3</f>
        <v>0</v>
      </c>
    </row>
    <row r="24" spans="1:12" ht="24">
      <c r="A24" s="34"/>
      <c r="B24" s="34"/>
      <c r="C24" s="34"/>
      <c r="D24" s="34"/>
      <c r="E24" s="35" t="s">
        <v>18</v>
      </c>
      <c r="F24" s="34"/>
      <c r="G24" s="34"/>
      <c r="H24" s="34"/>
      <c r="I24" s="36"/>
      <c r="J24" s="34"/>
      <c r="K24" s="36">
        <f>SUM(K22:K23)</f>
        <v>0</v>
      </c>
      <c r="L24" s="36">
        <f>SUM(L21:L23)</f>
        <v>0</v>
      </c>
    </row>
    <row r="25" spans="1:12" ht="24">
      <c r="A25" s="37">
        <v>11</v>
      </c>
      <c r="B25" s="37">
        <v>2</v>
      </c>
      <c r="C25" s="37">
        <v>0</v>
      </c>
      <c r="D25" s="37">
        <v>0</v>
      </c>
      <c r="E25" s="390" t="s">
        <v>31</v>
      </c>
      <c r="F25" s="391"/>
      <c r="G25" s="391"/>
      <c r="H25" s="392"/>
      <c r="I25" s="38"/>
      <c r="J25" s="37"/>
      <c r="K25" s="38"/>
      <c r="L25" s="38"/>
    </row>
    <row r="26" spans="1:12" ht="24">
      <c r="A26" s="26"/>
      <c r="B26" s="26">
        <v>2</v>
      </c>
      <c r="C26" s="26">
        <v>1</v>
      </c>
      <c r="D26" s="26">
        <v>0</v>
      </c>
      <c r="E26" s="390" t="s">
        <v>32</v>
      </c>
      <c r="F26" s="391"/>
      <c r="G26" s="391"/>
      <c r="H26" s="392"/>
      <c r="I26" s="27"/>
      <c r="J26" s="26"/>
      <c r="K26" s="27"/>
      <c r="L26" s="27">
        <f>K26*3</f>
        <v>0</v>
      </c>
    </row>
    <row r="27" spans="1:12" ht="24">
      <c r="A27" s="34"/>
      <c r="B27" s="34"/>
      <c r="C27" s="34"/>
      <c r="D27" s="34"/>
      <c r="E27" s="35" t="s">
        <v>18</v>
      </c>
      <c r="F27" s="34"/>
      <c r="G27" s="34"/>
      <c r="H27" s="34"/>
      <c r="I27" s="36"/>
      <c r="J27" s="34"/>
      <c r="K27" s="36">
        <f>SUM(K26)</f>
        <v>0</v>
      </c>
      <c r="L27" s="36">
        <f>SUM(L26)</f>
        <v>0</v>
      </c>
    </row>
    <row r="28" spans="1:12" s="17" customFormat="1" ht="24">
      <c r="A28" s="39"/>
      <c r="B28" s="39"/>
      <c r="C28" s="39"/>
      <c r="D28" s="39"/>
      <c r="E28" s="393" t="s">
        <v>33</v>
      </c>
      <c r="F28" s="394"/>
      <c r="G28" s="394"/>
      <c r="H28" s="395"/>
      <c r="I28" s="40"/>
      <c r="J28" s="39"/>
      <c r="K28" s="40">
        <f>K27+K17</f>
        <v>1438490</v>
      </c>
      <c r="L28" s="40">
        <f>L27+L17</f>
        <v>8630940</v>
      </c>
    </row>
    <row r="29" spans="1:12" ht="24">
      <c r="A29" s="28"/>
      <c r="B29" s="28"/>
      <c r="C29" s="28"/>
      <c r="D29" s="28"/>
      <c r="E29" s="28" t="s">
        <v>34</v>
      </c>
      <c r="F29" s="28"/>
      <c r="G29" s="28"/>
      <c r="H29" s="28"/>
      <c r="I29" s="29"/>
      <c r="J29" s="28"/>
      <c r="K29" s="41">
        <v>115079</v>
      </c>
      <c r="L29" s="29">
        <f>K29*6</f>
        <v>690474</v>
      </c>
    </row>
    <row r="30" spans="1:12" ht="24">
      <c r="A30" s="37"/>
      <c r="B30" s="37"/>
      <c r="C30" s="37"/>
      <c r="D30" s="37"/>
      <c r="E30" s="37" t="s">
        <v>35</v>
      </c>
      <c r="F30" s="37"/>
      <c r="G30" s="37"/>
      <c r="H30" s="37"/>
      <c r="I30" s="38"/>
      <c r="J30" s="37"/>
      <c r="K30" s="42">
        <v>16171</v>
      </c>
      <c r="L30" s="29">
        <f>K30*6</f>
        <v>97026</v>
      </c>
    </row>
    <row r="31" spans="1:12" s="17" customFormat="1" ht="24">
      <c r="A31" s="43"/>
      <c r="B31" s="43"/>
      <c r="C31" s="43"/>
      <c r="D31" s="43"/>
      <c r="E31" s="396" t="s">
        <v>36</v>
      </c>
      <c r="F31" s="397"/>
      <c r="G31" s="397"/>
      <c r="H31" s="398"/>
      <c r="I31" s="44"/>
      <c r="J31" s="43"/>
      <c r="K31" s="44">
        <f>K28-K29-K30</f>
        <v>1307240</v>
      </c>
      <c r="L31" s="44">
        <f>K31*6</f>
        <v>7843440</v>
      </c>
    </row>
    <row r="32" spans="1:12" ht="24">
      <c r="A32" s="1"/>
      <c r="B32" s="1"/>
      <c r="C32" s="1"/>
      <c r="D32" s="1"/>
      <c r="E32" s="1"/>
      <c r="F32" s="1"/>
      <c r="G32" s="1"/>
      <c r="H32" s="1"/>
      <c r="I32" s="2"/>
      <c r="J32" s="1"/>
      <c r="K32" s="1"/>
      <c r="L32" s="45"/>
    </row>
    <row r="33" spans="1:12" ht="24">
      <c r="A33" s="1" t="s">
        <v>37</v>
      </c>
      <c r="B33" s="1" t="s">
        <v>38</v>
      </c>
      <c r="C33" s="1"/>
      <c r="D33" s="1"/>
      <c r="E33" s="1"/>
      <c r="F33" s="1"/>
      <c r="G33" s="1"/>
      <c r="H33" s="1"/>
      <c r="I33" s="2"/>
      <c r="J33" s="1"/>
      <c r="K33" s="1"/>
      <c r="L33" s="2"/>
    </row>
    <row r="34" spans="1:12" ht="24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2"/>
    </row>
    <row r="35" spans="1:12" s="46" customFormat="1" ht="24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2"/>
    </row>
    <row r="36" spans="1:12" s="46" customFormat="1" ht="18.75"/>
    <row r="37" spans="1:12" s="46" customFormat="1" ht="18.75"/>
    <row r="38" spans="1:12" s="46" customFormat="1" ht="18.75"/>
    <row r="39" spans="1:12" s="46" customFormat="1" ht="18.75"/>
    <row r="40" spans="1:12" s="46" customFormat="1" ht="18.75"/>
    <row r="41" spans="1:12" s="46" customFormat="1" ht="18.75"/>
    <row r="42" spans="1:12" s="46" customFormat="1" ht="18.75"/>
    <row r="43" spans="1:12" s="1" customFormat="1" ht="24">
      <c r="A43" s="1" t="s">
        <v>39</v>
      </c>
    </row>
    <row r="44" spans="1:12" s="46" customFormat="1" ht="18.75"/>
    <row r="45" spans="1:12" s="46" customFormat="1" ht="18.75"/>
    <row r="46" spans="1:12" s="46" customFormat="1" ht="18.75"/>
    <row r="47" spans="1:12" s="46" customFormat="1" ht="18.75"/>
    <row r="48" spans="1:12" s="46" customFormat="1" ht="18.75"/>
    <row r="49" s="46" customFormat="1" ht="18.75"/>
    <row r="50" s="46" customFormat="1" ht="18.75"/>
    <row r="51" s="46" customFormat="1" ht="18.75"/>
    <row r="52" s="46" customFormat="1" ht="18.75"/>
    <row r="53" s="46" customFormat="1" ht="18.75"/>
    <row r="54" s="46" customFormat="1" ht="18.75"/>
    <row r="55" s="46" customFormat="1" ht="18.75"/>
    <row r="56" s="46" customFormat="1" ht="18.75"/>
    <row r="57" s="46" customFormat="1" ht="18.75"/>
  </sheetData>
  <mergeCells count="25">
    <mergeCell ref="L11:L12"/>
    <mergeCell ref="A1:L1"/>
    <mergeCell ref="A2:L2"/>
    <mergeCell ref="A3:L3"/>
    <mergeCell ref="A8:L8"/>
    <mergeCell ref="A9:L9"/>
    <mergeCell ref="B11:B12"/>
    <mergeCell ref="C11:C12"/>
    <mergeCell ref="D11:D12"/>
    <mergeCell ref="E11:E12"/>
    <mergeCell ref="A11:A13"/>
    <mergeCell ref="F11:F12"/>
    <mergeCell ref="G11:G12"/>
    <mergeCell ref="I11:I12"/>
    <mergeCell ref="J11:J12"/>
    <mergeCell ref="K11:K12"/>
    <mergeCell ref="E26:H26"/>
    <mergeCell ref="E28:H28"/>
    <mergeCell ref="E31:H31"/>
    <mergeCell ref="E15:H15"/>
    <mergeCell ref="E18:H18"/>
    <mergeCell ref="E20:H20"/>
    <mergeCell ref="E21:H21"/>
    <mergeCell ref="E23:H23"/>
    <mergeCell ref="E25:H2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19"/>
  <sheetViews>
    <sheetView tabSelected="1" topLeftCell="I1" workbookViewId="0">
      <selection activeCell="AD1" sqref="AD1:AI1048576"/>
    </sheetView>
  </sheetViews>
  <sheetFormatPr defaultRowHeight="15"/>
  <cols>
    <col min="1" max="1" width="2.7109375" customWidth="1"/>
    <col min="2" max="2" width="16.140625" customWidth="1"/>
    <col min="3" max="3" width="8.42578125" customWidth="1"/>
    <col min="4" max="4" width="2.42578125" customWidth="1"/>
    <col min="5" max="5" width="2.28515625" customWidth="1"/>
    <col min="6" max="6" width="3.140625" customWidth="1"/>
    <col min="7" max="7" width="8" customWidth="1"/>
    <col min="8" max="8" width="6.28515625" customWidth="1"/>
    <col min="9" max="9" width="6.140625" customWidth="1"/>
    <col min="10" max="10" width="7.42578125" customWidth="1"/>
    <col min="11" max="11" width="4.28515625" customWidth="1"/>
    <col min="12" max="12" width="7.28515625" customWidth="1"/>
    <col min="13" max="13" width="4.42578125" customWidth="1"/>
    <col min="14" max="14" width="5.42578125" customWidth="1"/>
    <col min="15" max="15" width="4" customWidth="1"/>
    <col min="16" max="16" width="5.5703125" customWidth="1"/>
    <col min="17" max="17" width="4" customWidth="1"/>
    <col min="18" max="18" width="6.7109375" customWidth="1"/>
    <col min="19" max="19" width="3.85546875" customWidth="1"/>
    <col min="20" max="21" width="7.42578125" customWidth="1"/>
    <col min="22" max="22" width="8.28515625" customWidth="1"/>
    <col min="23" max="24" width="8.140625" customWidth="1"/>
    <col min="25" max="25" width="3.42578125" customWidth="1"/>
    <col min="26" max="26" width="6.85546875" customWidth="1"/>
    <col min="27" max="27" width="3.5703125" customWidth="1"/>
    <col min="28" max="28" width="6.42578125" customWidth="1"/>
    <col min="29" max="29" width="10.7109375" customWidth="1"/>
    <col min="239" max="239" width="2.7109375" customWidth="1"/>
    <col min="240" max="240" width="16.140625" customWidth="1"/>
    <col min="241" max="241" width="8.42578125" customWidth="1"/>
    <col min="242" max="242" width="2.42578125" customWidth="1"/>
    <col min="243" max="243" width="2.28515625" customWidth="1"/>
    <col min="244" max="244" width="3.140625" customWidth="1"/>
    <col min="245" max="245" width="8" customWidth="1"/>
    <col min="246" max="246" width="6.28515625" customWidth="1"/>
    <col min="247" max="247" width="6.140625" customWidth="1"/>
    <col min="248" max="248" width="7.42578125" customWidth="1"/>
    <col min="249" max="249" width="4.28515625" customWidth="1"/>
    <col min="250" max="250" width="7.28515625" customWidth="1"/>
    <col min="251" max="251" width="4.42578125" customWidth="1"/>
    <col min="252" max="252" width="5.42578125" customWidth="1"/>
    <col min="253" max="253" width="4" customWidth="1"/>
    <col min="254" max="254" width="5.5703125" customWidth="1"/>
    <col min="255" max="255" width="4" customWidth="1"/>
    <col min="256" max="256" width="6.7109375" customWidth="1"/>
    <col min="257" max="257" width="3.85546875" customWidth="1"/>
    <col min="258" max="259" width="7.42578125" customWidth="1"/>
    <col min="260" max="260" width="8.28515625" customWidth="1"/>
    <col min="261" max="262" width="8.140625" customWidth="1"/>
    <col min="263" max="263" width="3.42578125" customWidth="1"/>
    <col min="264" max="264" width="6.85546875" customWidth="1"/>
    <col min="265" max="265" width="3.5703125" customWidth="1"/>
    <col min="266" max="266" width="6.42578125" customWidth="1"/>
    <col min="267" max="267" width="10.7109375" customWidth="1"/>
    <col min="495" max="495" width="2.7109375" customWidth="1"/>
    <col min="496" max="496" width="16.140625" customWidth="1"/>
    <col min="497" max="497" width="8.42578125" customWidth="1"/>
    <col min="498" max="498" width="2.42578125" customWidth="1"/>
    <col min="499" max="499" width="2.28515625" customWidth="1"/>
    <col min="500" max="500" width="3.140625" customWidth="1"/>
    <col min="501" max="501" width="8" customWidth="1"/>
    <col min="502" max="502" width="6.28515625" customWidth="1"/>
    <col min="503" max="503" width="6.140625" customWidth="1"/>
    <col min="504" max="504" width="7.42578125" customWidth="1"/>
    <col min="505" max="505" width="4.28515625" customWidth="1"/>
    <col min="506" max="506" width="7.28515625" customWidth="1"/>
    <col min="507" max="507" width="4.42578125" customWidth="1"/>
    <col min="508" max="508" width="5.42578125" customWidth="1"/>
    <col min="509" max="509" width="4" customWidth="1"/>
    <col min="510" max="510" width="5.5703125" customWidth="1"/>
    <col min="511" max="511" width="4" customWidth="1"/>
    <col min="512" max="512" width="6.7109375" customWidth="1"/>
    <col min="513" max="513" width="3.85546875" customWidth="1"/>
    <col min="514" max="515" width="7.42578125" customWidth="1"/>
    <col min="516" max="516" width="8.28515625" customWidth="1"/>
    <col min="517" max="518" width="8.140625" customWidth="1"/>
    <col min="519" max="519" width="3.42578125" customWidth="1"/>
    <col min="520" max="520" width="6.85546875" customWidth="1"/>
    <col min="521" max="521" width="3.5703125" customWidth="1"/>
    <col min="522" max="522" width="6.42578125" customWidth="1"/>
    <col min="523" max="523" width="10.7109375" customWidth="1"/>
    <col min="751" max="751" width="2.7109375" customWidth="1"/>
    <col min="752" max="752" width="16.140625" customWidth="1"/>
    <col min="753" max="753" width="8.42578125" customWidth="1"/>
    <col min="754" max="754" width="2.42578125" customWidth="1"/>
    <col min="755" max="755" width="2.28515625" customWidth="1"/>
    <col min="756" max="756" width="3.140625" customWidth="1"/>
    <col min="757" max="757" width="8" customWidth="1"/>
    <col min="758" max="758" width="6.28515625" customWidth="1"/>
    <col min="759" max="759" width="6.140625" customWidth="1"/>
    <col min="760" max="760" width="7.42578125" customWidth="1"/>
    <col min="761" max="761" width="4.28515625" customWidth="1"/>
    <col min="762" max="762" width="7.28515625" customWidth="1"/>
    <col min="763" max="763" width="4.42578125" customWidth="1"/>
    <col min="764" max="764" width="5.42578125" customWidth="1"/>
    <col min="765" max="765" width="4" customWidth="1"/>
    <col min="766" max="766" width="5.5703125" customWidth="1"/>
    <col min="767" max="767" width="4" customWidth="1"/>
    <col min="768" max="768" width="6.7109375" customWidth="1"/>
    <col min="769" max="769" width="3.85546875" customWidth="1"/>
    <col min="770" max="771" width="7.42578125" customWidth="1"/>
    <col min="772" max="772" width="8.28515625" customWidth="1"/>
    <col min="773" max="774" width="8.140625" customWidth="1"/>
    <col min="775" max="775" width="3.42578125" customWidth="1"/>
    <col min="776" max="776" width="6.85546875" customWidth="1"/>
    <col min="777" max="777" width="3.5703125" customWidth="1"/>
    <col min="778" max="778" width="6.42578125" customWidth="1"/>
    <col min="779" max="779" width="10.7109375" customWidth="1"/>
    <col min="1007" max="1007" width="2.7109375" customWidth="1"/>
    <col min="1008" max="1008" width="16.140625" customWidth="1"/>
    <col min="1009" max="1009" width="8.42578125" customWidth="1"/>
    <col min="1010" max="1010" width="2.42578125" customWidth="1"/>
    <col min="1011" max="1011" width="2.28515625" customWidth="1"/>
    <col min="1012" max="1012" width="3.140625" customWidth="1"/>
    <col min="1013" max="1013" width="8" customWidth="1"/>
    <col min="1014" max="1014" width="6.28515625" customWidth="1"/>
    <col min="1015" max="1015" width="6.140625" customWidth="1"/>
    <col min="1016" max="1016" width="7.42578125" customWidth="1"/>
    <col min="1017" max="1017" width="4.28515625" customWidth="1"/>
    <col min="1018" max="1018" width="7.28515625" customWidth="1"/>
    <col min="1019" max="1019" width="4.42578125" customWidth="1"/>
    <col min="1020" max="1020" width="5.42578125" customWidth="1"/>
    <col min="1021" max="1021" width="4" customWidth="1"/>
    <col min="1022" max="1022" width="5.5703125" customWidth="1"/>
    <col min="1023" max="1023" width="4" customWidth="1"/>
    <col min="1024" max="1024" width="6.7109375" customWidth="1"/>
    <col min="1025" max="1025" width="3.85546875" customWidth="1"/>
    <col min="1026" max="1027" width="7.42578125" customWidth="1"/>
    <col min="1028" max="1028" width="8.28515625" customWidth="1"/>
    <col min="1029" max="1030" width="8.140625" customWidth="1"/>
    <col min="1031" max="1031" width="3.42578125" customWidth="1"/>
    <col min="1032" max="1032" width="6.85546875" customWidth="1"/>
    <col min="1033" max="1033" width="3.5703125" customWidth="1"/>
    <col min="1034" max="1034" width="6.42578125" customWidth="1"/>
    <col min="1035" max="1035" width="10.7109375" customWidth="1"/>
    <col min="1263" max="1263" width="2.7109375" customWidth="1"/>
    <col min="1264" max="1264" width="16.140625" customWidth="1"/>
    <col min="1265" max="1265" width="8.42578125" customWidth="1"/>
    <col min="1266" max="1266" width="2.42578125" customWidth="1"/>
    <col min="1267" max="1267" width="2.28515625" customWidth="1"/>
    <col min="1268" max="1268" width="3.140625" customWidth="1"/>
    <col min="1269" max="1269" width="8" customWidth="1"/>
    <col min="1270" max="1270" width="6.28515625" customWidth="1"/>
    <col min="1271" max="1271" width="6.140625" customWidth="1"/>
    <col min="1272" max="1272" width="7.42578125" customWidth="1"/>
    <col min="1273" max="1273" width="4.28515625" customWidth="1"/>
    <col min="1274" max="1274" width="7.28515625" customWidth="1"/>
    <col min="1275" max="1275" width="4.42578125" customWidth="1"/>
    <col min="1276" max="1276" width="5.42578125" customWidth="1"/>
    <col min="1277" max="1277" width="4" customWidth="1"/>
    <col min="1278" max="1278" width="5.5703125" customWidth="1"/>
    <col min="1279" max="1279" width="4" customWidth="1"/>
    <col min="1280" max="1280" width="6.7109375" customWidth="1"/>
    <col min="1281" max="1281" width="3.85546875" customWidth="1"/>
    <col min="1282" max="1283" width="7.42578125" customWidth="1"/>
    <col min="1284" max="1284" width="8.28515625" customWidth="1"/>
    <col min="1285" max="1286" width="8.140625" customWidth="1"/>
    <col min="1287" max="1287" width="3.42578125" customWidth="1"/>
    <col min="1288" max="1288" width="6.85546875" customWidth="1"/>
    <col min="1289" max="1289" width="3.5703125" customWidth="1"/>
    <col min="1290" max="1290" width="6.42578125" customWidth="1"/>
    <col min="1291" max="1291" width="10.7109375" customWidth="1"/>
    <col min="1519" max="1519" width="2.7109375" customWidth="1"/>
    <col min="1520" max="1520" width="16.140625" customWidth="1"/>
    <col min="1521" max="1521" width="8.42578125" customWidth="1"/>
    <col min="1522" max="1522" width="2.42578125" customWidth="1"/>
    <col min="1523" max="1523" width="2.28515625" customWidth="1"/>
    <col min="1524" max="1524" width="3.140625" customWidth="1"/>
    <col min="1525" max="1525" width="8" customWidth="1"/>
    <col min="1526" max="1526" width="6.28515625" customWidth="1"/>
    <col min="1527" max="1527" width="6.140625" customWidth="1"/>
    <col min="1528" max="1528" width="7.42578125" customWidth="1"/>
    <col min="1529" max="1529" width="4.28515625" customWidth="1"/>
    <col min="1530" max="1530" width="7.28515625" customWidth="1"/>
    <col min="1531" max="1531" width="4.42578125" customWidth="1"/>
    <col min="1532" max="1532" width="5.42578125" customWidth="1"/>
    <col min="1533" max="1533" width="4" customWidth="1"/>
    <col min="1534" max="1534" width="5.5703125" customWidth="1"/>
    <col min="1535" max="1535" width="4" customWidth="1"/>
    <col min="1536" max="1536" width="6.7109375" customWidth="1"/>
    <col min="1537" max="1537" width="3.85546875" customWidth="1"/>
    <col min="1538" max="1539" width="7.42578125" customWidth="1"/>
    <col min="1540" max="1540" width="8.28515625" customWidth="1"/>
    <col min="1541" max="1542" width="8.140625" customWidth="1"/>
    <col min="1543" max="1543" width="3.42578125" customWidth="1"/>
    <col min="1544" max="1544" width="6.85546875" customWidth="1"/>
    <col min="1545" max="1545" width="3.5703125" customWidth="1"/>
    <col min="1546" max="1546" width="6.42578125" customWidth="1"/>
    <col min="1547" max="1547" width="10.7109375" customWidth="1"/>
    <col min="1775" max="1775" width="2.7109375" customWidth="1"/>
    <col min="1776" max="1776" width="16.140625" customWidth="1"/>
    <col min="1777" max="1777" width="8.42578125" customWidth="1"/>
    <col min="1778" max="1778" width="2.42578125" customWidth="1"/>
    <col min="1779" max="1779" width="2.28515625" customWidth="1"/>
    <col min="1780" max="1780" width="3.140625" customWidth="1"/>
    <col min="1781" max="1781" width="8" customWidth="1"/>
    <col min="1782" max="1782" width="6.28515625" customWidth="1"/>
    <col min="1783" max="1783" width="6.140625" customWidth="1"/>
    <col min="1784" max="1784" width="7.42578125" customWidth="1"/>
    <col min="1785" max="1785" width="4.28515625" customWidth="1"/>
    <col min="1786" max="1786" width="7.28515625" customWidth="1"/>
    <col min="1787" max="1787" width="4.42578125" customWidth="1"/>
    <col min="1788" max="1788" width="5.42578125" customWidth="1"/>
    <col min="1789" max="1789" width="4" customWidth="1"/>
    <col min="1790" max="1790" width="5.5703125" customWidth="1"/>
    <col min="1791" max="1791" width="4" customWidth="1"/>
    <col min="1792" max="1792" width="6.7109375" customWidth="1"/>
    <col min="1793" max="1793" width="3.85546875" customWidth="1"/>
    <col min="1794" max="1795" width="7.42578125" customWidth="1"/>
    <col min="1796" max="1796" width="8.28515625" customWidth="1"/>
    <col min="1797" max="1798" width="8.140625" customWidth="1"/>
    <col min="1799" max="1799" width="3.42578125" customWidth="1"/>
    <col min="1800" max="1800" width="6.85546875" customWidth="1"/>
    <col min="1801" max="1801" width="3.5703125" customWidth="1"/>
    <col min="1802" max="1802" width="6.42578125" customWidth="1"/>
    <col min="1803" max="1803" width="10.7109375" customWidth="1"/>
    <col min="2031" max="2031" width="2.7109375" customWidth="1"/>
    <col min="2032" max="2032" width="16.140625" customWidth="1"/>
    <col min="2033" max="2033" width="8.42578125" customWidth="1"/>
    <col min="2034" max="2034" width="2.42578125" customWidth="1"/>
    <col min="2035" max="2035" width="2.28515625" customWidth="1"/>
    <col min="2036" max="2036" width="3.140625" customWidth="1"/>
    <col min="2037" max="2037" width="8" customWidth="1"/>
    <col min="2038" max="2038" width="6.28515625" customWidth="1"/>
    <col min="2039" max="2039" width="6.140625" customWidth="1"/>
    <col min="2040" max="2040" width="7.42578125" customWidth="1"/>
    <col min="2041" max="2041" width="4.28515625" customWidth="1"/>
    <col min="2042" max="2042" width="7.28515625" customWidth="1"/>
    <col min="2043" max="2043" width="4.42578125" customWidth="1"/>
    <col min="2044" max="2044" width="5.42578125" customWidth="1"/>
    <col min="2045" max="2045" width="4" customWidth="1"/>
    <col min="2046" max="2046" width="5.5703125" customWidth="1"/>
    <col min="2047" max="2047" width="4" customWidth="1"/>
    <col min="2048" max="2048" width="6.7109375" customWidth="1"/>
    <col min="2049" max="2049" width="3.85546875" customWidth="1"/>
    <col min="2050" max="2051" width="7.42578125" customWidth="1"/>
    <col min="2052" max="2052" width="8.28515625" customWidth="1"/>
    <col min="2053" max="2054" width="8.140625" customWidth="1"/>
    <col min="2055" max="2055" width="3.42578125" customWidth="1"/>
    <col min="2056" max="2056" width="6.85546875" customWidth="1"/>
    <col min="2057" max="2057" width="3.5703125" customWidth="1"/>
    <col min="2058" max="2058" width="6.42578125" customWidth="1"/>
    <col min="2059" max="2059" width="10.7109375" customWidth="1"/>
    <col min="2287" max="2287" width="2.7109375" customWidth="1"/>
    <col min="2288" max="2288" width="16.140625" customWidth="1"/>
    <col min="2289" max="2289" width="8.42578125" customWidth="1"/>
    <col min="2290" max="2290" width="2.42578125" customWidth="1"/>
    <col min="2291" max="2291" width="2.28515625" customWidth="1"/>
    <col min="2292" max="2292" width="3.140625" customWidth="1"/>
    <col min="2293" max="2293" width="8" customWidth="1"/>
    <col min="2294" max="2294" width="6.28515625" customWidth="1"/>
    <col min="2295" max="2295" width="6.140625" customWidth="1"/>
    <col min="2296" max="2296" width="7.42578125" customWidth="1"/>
    <col min="2297" max="2297" width="4.28515625" customWidth="1"/>
    <col min="2298" max="2298" width="7.28515625" customWidth="1"/>
    <col min="2299" max="2299" width="4.42578125" customWidth="1"/>
    <col min="2300" max="2300" width="5.42578125" customWidth="1"/>
    <col min="2301" max="2301" width="4" customWidth="1"/>
    <col min="2302" max="2302" width="5.5703125" customWidth="1"/>
    <col min="2303" max="2303" width="4" customWidth="1"/>
    <col min="2304" max="2304" width="6.7109375" customWidth="1"/>
    <col min="2305" max="2305" width="3.85546875" customWidth="1"/>
    <col min="2306" max="2307" width="7.42578125" customWidth="1"/>
    <col min="2308" max="2308" width="8.28515625" customWidth="1"/>
    <col min="2309" max="2310" width="8.140625" customWidth="1"/>
    <col min="2311" max="2311" width="3.42578125" customWidth="1"/>
    <col min="2312" max="2312" width="6.85546875" customWidth="1"/>
    <col min="2313" max="2313" width="3.5703125" customWidth="1"/>
    <col min="2314" max="2314" width="6.42578125" customWidth="1"/>
    <col min="2315" max="2315" width="10.7109375" customWidth="1"/>
    <col min="2543" max="2543" width="2.7109375" customWidth="1"/>
    <col min="2544" max="2544" width="16.140625" customWidth="1"/>
    <col min="2545" max="2545" width="8.42578125" customWidth="1"/>
    <col min="2546" max="2546" width="2.42578125" customWidth="1"/>
    <col min="2547" max="2547" width="2.28515625" customWidth="1"/>
    <col min="2548" max="2548" width="3.140625" customWidth="1"/>
    <col min="2549" max="2549" width="8" customWidth="1"/>
    <col min="2550" max="2550" width="6.28515625" customWidth="1"/>
    <col min="2551" max="2551" width="6.140625" customWidth="1"/>
    <col min="2552" max="2552" width="7.42578125" customWidth="1"/>
    <col min="2553" max="2553" width="4.28515625" customWidth="1"/>
    <col min="2554" max="2554" width="7.28515625" customWidth="1"/>
    <col min="2555" max="2555" width="4.42578125" customWidth="1"/>
    <col min="2556" max="2556" width="5.42578125" customWidth="1"/>
    <col min="2557" max="2557" width="4" customWidth="1"/>
    <col min="2558" max="2558" width="5.5703125" customWidth="1"/>
    <col min="2559" max="2559" width="4" customWidth="1"/>
    <col min="2560" max="2560" width="6.7109375" customWidth="1"/>
    <col min="2561" max="2561" width="3.85546875" customWidth="1"/>
    <col min="2562" max="2563" width="7.42578125" customWidth="1"/>
    <col min="2564" max="2564" width="8.28515625" customWidth="1"/>
    <col min="2565" max="2566" width="8.140625" customWidth="1"/>
    <col min="2567" max="2567" width="3.42578125" customWidth="1"/>
    <col min="2568" max="2568" width="6.85546875" customWidth="1"/>
    <col min="2569" max="2569" width="3.5703125" customWidth="1"/>
    <col min="2570" max="2570" width="6.42578125" customWidth="1"/>
    <col min="2571" max="2571" width="10.7109375" customWidth="1"/>
    <col min="2799" max="2799" width="2.7109375" customWidth="1"/>
    <col min="2800" max="2800" width="16.140625" customWidth="1"/>
    <col min="2801" max="2801" width="8.42578125" customWidth="1"/>
    <col min="2802" max="2802" width="2.42578125" customWidth="1"/>
    <col min="2803" max="2803" width="2.28515625" customWidth="1"/>
    <col min="2804" max="2804" width="3.140625" customWidth="1"/>
    <col min="2805" max="2805" width="8" customWidth="1"/>
    <col min="2806" max="2806" width="6.28515625" customWidth="1"/>
    <col min="2807" max="2807" width="6.140625" customWidth="1"/>
    <col min="2808" max="2808" width="7.42578125" customWidth="1"/>
    <col min="2809" max="2809" width="4.28515625" customWidth="1"/>
    <col min="2810" max="2810" width="7.28515625" customWidth="1"/>
    <col min="2811" max="2811" width="4.42578125" customWidth="1"/>
    <col min="2812" max="2812" width="5.42578125" customWidth="1"/>
    <col min="2813" max="2813" width="4" customWidth="1"/>
    <col min="2814" max="2814" width="5.5703125" customWidth="1"/>
    <col min="2815" max="2815" width="4" customWidth="1"/>
    <col min="2816" max="2816" width="6.7109375" customWidth="1"/>
    <col min="2817" max="2817" width="3.85546875" customWidth="1"/>
    <col min="2818" max="2819" width="7.42578125" customWidth="1"/>
    <col min="2820" max="2820" width="8.28515625" customWidth="1"/>
    <col min="2821" max="2822" width="8.140625" customWidth="1"/>
    <col min="2823" max="2823" width="3.42578125" customWidth="1"/>
    <col min="2824" max="2824" width="6.85546875" customWidth="1"/>
    <col min="2825" max="2825" width="3.5703125" customWidth="1"/>
    <col min="2826" max="2826" width="6.42578125" customWidth="1"/>
    <col min="2827" max="2827" width="10.7109375" customWidth="1"/>
    <col min="3055" max="3055" width="2.7109375" customWidth="1"/>
    <col min="3056" max="3056" width="16.140625" customWidth="1"/>
    <col min="3057" max="3057" width="8.42578125" customWidth="1"/>
    <col min="3058" max="3058" width="2.42578125" customWidth="1"/>
    <col min="3059" max="3059" width="2.28515625" customWidth="1"/>
    <col min="3060" max="3060" width="3.140625" customWidth="1"/>
    <col min="3061" max="3061" width="8" customWidth="1"/>
    <col min="3062" max="3062" width="6.28515625" customWidth="1"/>
    <col min="3063" max="3063" width="6.140625" customWidth="1"/>
    <col min="3064" max="3064" width="7.42578125" customWidth="1"/>
    <col min="3065" max="3065" width="4.28515625" customWidth="1"/>
    <col min="3066" max="3066" width="7.28515625" customWidth="1"/>
    <col min="3067" max="3067" width="4.42578125" customWidth="1"/>
    <col min="3068" max="3068" width="5.42578125" customWidth="1"/>
    <col min="3069" max="3069" width="4" customWidth="1"/>
    <col min="3070" max="3070" width="5.5703125" customWidth="1"/>
    <col min="3071" max="3071" width="4" customWidth="1"/>
    <col min="3072" max="3072" width="6.7109375" customWidth="1"/>
    <col min="3073" max="3073" width="3.85546875" customWidth="1"/>
    <col min="3074" max="3075" width="7.42578125" customWidth="1"/>
    <col min="3076" max="3076" width="8.28515625" customWidth="1"/>
    <col min="3077" max="3078" width="8.140625" customWidth="1"/>
    <col min="3079" max="3079" width="3.42578125" customWidth="1"/>
    <col min="3080" max="3080" width="6.85546875" customWidth="1"/>
    <col min="3081" max="3081" width="3.5703125" customWidth="1"/>
    <col min="3082" max="3082" width="6.42578125" customWidth="1"/>
    <col min="3083" max="3083" width="10.7109375" customWidth="1"/>
    <col min="3311" max="3311" width="2.7109375" customWidth="1"/>
    <col min="3312" max="3312" width="16.140625" customWidth="1"/>
    <col min="3313" max="3313" width="8.42578125" customWidth="1"/>
    <col min="3314" max="3314" width="2.42578125" customWidth="1"/>
    <col min="3315" max="3315" width="2.28515625" customWidth="1"/>
    <col min="3316" max="3316" width="3.140625" customWidth="1"/>
    <col min="3317" max="3317" width="8" customWidth="1"/>
    <col min="3318" max="3318" width="6.28515625" customWidth="1"/>
    <col min="3319" max="3319" width="6.140625" customWidth="1"/>
    <col min="3320" max="3320" width="7.42578125" customWidth="1"/>
    <col min="3321" max="3321" width="4.28515625" customWidth="1"/>
    <col min="3322" max="3322" width="7.28515625" customWidth="1"/>
    <col min="3323" max="3323" width="4.42578125" customWidth="1"/>
    <col min="3324" max="3324" width="5.42578125" customWidth="1"/>
    <col min="3325" max="3325" width="4" customWidth="1"/>
    <col min="3326" max="3326" width="5.5703125" customWidth="1"/>
    <col min="3327" max="3327" width="4" customWidth="1"/>
    <col min="3328" max="3328" width="6.7109375" customWidth="1"/>
    <col min="3329" max="3329" width="3.85546875" customWidth="1"/>
    <col min="3330" max="3331" width="7.42578125" customWidth="1"/>
    <col min="3332" max="3332" width="8.28515625" customWidth="1"/>
    <col min="3333" max="3334" width="8.140625" customWidth="1"/>
    <col min="3335" max="3335" width="3.42578125" customWidth="1"/>
    <col min="3336" max="3336" width="6.85546875" customWidth="1"/>
    <col min="3337" max="3337" width="3.5703125" customWidth="1"/>
    <col min="3338" max="3338" width="6.42578125" customWidth="1"/>
    <col min="3339" max="3339" width="10.7109375" customWidth="1"/>
    <col min="3567" max="3567" width="2.7109375" customWidth="1"/>
    <col min="3568" max="3568" width="16.140625" customWidth="1"/>
    <col min="3569" max="3569" width="8.42578125" customWidth="1"/>
    <col min="3570" max="3570" width="2.42578125" customWidth="1"/>
    <col min="3571" max="3571" width="2.28515625" customWidth="1"/>
    <col min="3572" max="3572" width="3.140625" customWidth="1"/>
    <col min="3573" max="3573" width="8" customWidth="1"/>
    <col min="3574" max="3574" width="6.28515625" customWidth="1"/>
    <col min="3575" max="3575" width="6.140625" customWidth="1"/>
    <col min="3576" max="3576" width="7.42578125" customWidth="1"/>
    <col min="3577" max="3577" width="4.28515625" customWidth="1"/>
    <col min="3578" max="3578" width="7.28515625" customWidth="1"/>
    <col min="3579" max="3579" width="4.42578125" customWidth="1"/>
    <col min="3580" max="3580" width="5.42578125" customWidth="1"/>
    <col min="3581" max="3581" width="4" customWidth="1"/>
    <col min="3582" max="3582" width="5.5703125" customWidth="1"/>
    <col min="3583" max="3583" width="4" customWidth="1"/>
    <col min="3584" max="3584" width="6.7109375" customWidth="1"/>
    <col min="3585" max="3585" width="3.85546875" customWidth="1"/>
    <col min="3586" max="3587" width="7.42578125" customWidth="1"/>
    <col min="3588" max="3588" width="8.28515625" customWidth="1"/>
    <col min="3589" max="3590" width="8.140625" customWidth="1"/>
    <col min="3591" max="3591" width="3.42578125" customWidth="1"/>
    <col min="3592" max="3592" width="6.85546875" customWidth="1"/>
    <col min="3593" max="3593" width="3.5703125" customWidth="1"/>
    <col min="3594" max="3594" width="6.42578125" customWidth="1"/>
    <col min="3595" max="3595" width="10.7109375" customWidth="1"/>
    <col min="3823" max="3823" width="2.7109375" customWidth="1"/>
    <col min="3824" max="3824" width="16.140625" customWidth="1"/>
    <col min="3825" max="3825" width="8.42578125" customWidth="1"/>
    <col min="3826" max="3826" width="2.42578125" customWidth="1"/>
    <col min="3827" max="3827" width="2.28515625" customWidth="1"/>
    <col min="3828" max="3828" width="3.140625" customWidth="1"/>
    <col min="3829" max="3829" width="8" customWidth="1"/>
    <col min="3830" max="3830" width="6.28515625" customWidth="1"/>
    <col min="3831" max="3831" width="6.140625" customWidth="1"/>
    <col min="3832" max="3832" width="7.42578125" customWidth="1"/>
    <col min="3833" max="3833" width="4.28515625" customWidth="1"/>
    <col min="3834" max="3834" width="7.28515625" customWidth="1"/>
    <col min="3835" max="3835" width="4.42578125" customWidth="1"/>
    <col min="3836" max="3836" width="5.42578125" customWidth="1"/>
    <col min="3837" max="3837" width="4" customWidth="1"/>
    <col min="3838" max="3838" width="5.5703125" customWidth="1"/>
    <col min="3839" max="3839" width="4" customWidth="1"/>
    <col min="3840" max="3840" width="6.7109375" customWidth="1"/>
    <col min="3841" max="3841" width="3.85546875" customWidth="1"/>
    <col min="3842" max="3843" width="7.42578125" customWidth="1"/>
    <col min="3844" max="3844" width="8.28515625" customWidth="1"/>
    <col min="3845" max="3846" width="8.140625" customWidth="1"/>
    <col min="3847" max="3847" width="3.42578125" customWidth="1"/>
    <col min="3848" max="3848" width="6.85546875" customWidth="1"/>
    <col min="3849" max="3849" width="3.5703125" customWidth="1"/>
    <col min="3850" max="3850" width="6.42578125" customWidth="1"/>
    <col min="3851" max="3851" width="10.7109375" customWidth="1"/>
    <col min="4079" max="4079" width="2.7109375" customWidth="1"/>
    <col min="4080" max="4080" width="16.140625" customWidth="1"/>
    <col min="4081" max="4081" width="8.42578125" customWidth="1"/>
    <col min="4082" max="4082" width="2.42578125" customWidth="1"/>
    <col min="4083" max="4083" width="2.28515625" customWidth="1"/>
    <col min="4084" max="4084" width="3.140625" customWidth="1"/>
    <col min="4085" max="4085" width="8" customWidth="1"/>
    <col min="4086" max="4086" width="6.28515625" customWidth="1"/>
    <col min="4087" max="4087" width="6.140625" customWidth="1"/>
    <col min="4088" max="4088" width="7.42578125" customWidth="1"/>
    <col min="4089" max="4089" width="4.28515625" customWidth="1"/>
    <col min="4090" max="4090" width="7.28515625" customWidth="1"/>
    <col min="4091" max="4091" width="4.42578125" customWidth="1"/>
    <col min="4092" max="4092" width="5.42578125" customWidth="1"/>
    <col min="4093" max="4093" width="4" customWidth="1"/>
    <col min="4094" max="4094" width="5.5703125" customWidth="1"/>
    <col min="4095" max="4095" width="4" customWidth="1"/>
    <col min="4096" max="4096" width="6.7109375" customWidth="1"/>
    <col min="4097" max="4097" width="3.85546875" customWidth="1"/>
    <col min="4098" max="4099" width="7.42578125" customWidth="1"/>
    <col min="4100" max="4100" width="8.28515625" customWidth="1"/>
    <col min="4101" max="4102" width="8.140625" customWidth="1"/>
    <col min="4103" max="4103" width="3.42578125" customWidth="1"/>
    <col min="4104" max="4104" width="6.85546875" customWidth="1"/>
    <col min="4105" max="4105" width="3.5703125" customWidth="1"/>
    <col min="4106" max="4106" width="6.42578125" customWidth="1"/>
    <col min="4107" max="4107" width="10.7109375" customWidth="1"/>
    <col min="4335" max="4335" width="2.7109375" customWidth="1"/>
    <col min="4336" max="4336" width="16.140625" customWidth="1"/>
    <col min="4337" max="4337" width="8.42578125" customWidth="1"/>
    <col min="4338" max="4338" width="2.42578125" customWidth="1"/>
    <col min="4339" max="4339" width="2.28515625" customWidth="1"/>
    <col min="4340" max="4340" width="3.140625" customWidth="1"/>
    <col min="4341" max="4341" width="8" customWidth="1"/>
    <col min="4342" max="4342" width="6.28515625" customWidth="1"/>
    <col min="4343" max="4343" width="6.140625" customWidth="1"/>
    <col min="4344" max="4344" width="7.42578125" customWidth="1"/>
    <col min="4345" max="4345" width="4.28515625" customWidth="1"/>
    <col min="4346" max="4346" width="7.28515625" customWidth="1"/>
    <col min="4347" max="4347" width="4.42578125" customWidth="1"/>
    <col min="4348" max="4348" width="5.42578125" customWidth="1"/>
    <col min="4349" max="4349" width="4" customWidth="1"/>
    <col min="4350" max="4350" width="5.5703125" customWidth="1"/>
    <col min="4351" max="4351" width="4" customWidth="1"/>
    <col min="4352" max="4352" width="6.7109375" customWidth="1"/>
    <col min="4353" max="4353" width="3.85546875" customWidth="1"/>
    <col min="4354" max="4355" width="7.42578125" customWidth="1"/>
    <col min="4356" max="4356" width="8.28515625" customWidth="1"/>
    <col min="4357" max="4358" width="8.140625" customWidth="1"/>
    <col min="4359" max="4359" width="3.42578125" customWidth="1"/>
    <col min="4360" max="4360" width="6.85546875" customWidth="1"/>
    <col min="4361" max="4361" width="3.5703125" customWidth="1"/>
    <col min="4362" max="4362" width="6.42578125" customWidth="1"/>
    <col min="4363" max="4363" width="10.7109375" customWidth="1"/>
    <col min="4591" max="4591" width="2.7109375" customWidth="1"/>
    <col min="4592" max="4592" width="16.140625" customWidth="1"/>
    <col min="4593" max="4593" width="8.42578125" customWidth="1"/>
    <col min="4594" max="4594" width="2.42578125" customWidth="1"/>
    <col min="4595" max="4595" width="2.28515625" customWidth="1"/>
    <col min="4596" max="4596" width="3.140625" customWidth="1"/>
    <col min="4597" max="4597" width="8" customWidth="1"/>
    <col min="4598" max="4598" width="6.28515625" customWidth="1"/>
    <col min="4599" max="4599" width="6.140625" customWidth="1"/>
    <col min="4600" max="4600" width="7.42578125" customWidth="1"/>
    <col min="4601" max="4601" width="4.28515625" customWidth="1"/>
    <col min="4602" max="4602" width="7.28515625" customWidth="1"/>
    <col min="4603" max="4603" width="4.42578125" customWidth="1"/>
    <col min="4604" max="4604" width="5.42578125" customWidth="1"/>
    <col min="4605" max="4605" width="4" customWidth="1"/>
    <col min="4606" max="4606" width="5.5703125" customWidth="1"/>
    <col min="4607" max="4607" width="4" customWidth="1"/>
    <col min="4608" max="4608" width="6.7109375" customWidth="1"/>
    <col min="4609" max="4609" width="3.85546875" customWidth="1"/>
    <col min="4610" max="4611" width="7.42578125" customWidth="1"/>
    <col min="4612" max="4612" width="8.28515625" customWidth="1"/>
    <col min="4613" max="4614" width="8.140625" customWidth="1"/>
    <col min="4615" max="4615" width="3.42578125" customWidth="1"/>
    <col min="4616" max="4616" width="6.85546875" customWidth="1"/>
    <col min="4617" max="4617" width="3.5703125" customWidth="1"/>
    <col min="4618" max="4618" width="6.42578125" customWidth="1"/>
    <col min="4619" max="4619" width="10.7109375" customWidth="1"/>
    <col min="4847" max="4847" width="2.7109375" customWidth="1"/>
    <col min="4848" max="4848" width="16.140625" customWidth="1"/>
    <col min="4849" max="4849" width="8.42578125" customWidth="1"/>
    <col min="4850" max="4850" width="2.42578125" customWidth="1"/>
    <col min="4851" max="4851" width="2.28515625" customWidth="1"/>
    <col min="4852" max="4852" width="3.140625" customWidth="1"/>
    <col min="4853" max="4853" width="8" customWidth="1"/>
    <col min="4854" max="4854" width="6.28515625" customWidth="1"/>
    <col min="4855" max="4855" width="6.140625" customWidth="1"/>
    <col min="4856" max="4856" width="7.42578125" customWidth="1"/>
    <col min="4857" max="4857" width="4.28515625" customWidth="1"/>
    <col min="4858" max="4858" width="7.28515625" customWidth="1"/>
    <col min="4859" max="4859" width="4.42578125" customWidth="1"/>
    <col min="4860" max="4860" width="5.42578125" customWidth="1"/>
    <col min="4861" max="4861" width="4" customWidth="1"/>
    <col min="4862" max="4862" width="5.5703125" customWidth="1"/>
    <col min="4863" max="4863" width="4" customWidth="1"/>
    <col min="4864" max="4864" width="6.7109375" customWidth="1"/>
    <col min="4865" max="4865" width="3.85546875" customWidth="1"/>
    <col min="4866" max="4867" width="7.42578125" customWidth="1"/>
    <col min="4868" max="4868" width="8.28515625" customWidth="1"/>
    <col min="4869" max="4870" width="8.140625" customWidth="1"/>
    <col min="4871" max="4871" width="3.42578125" customWidth="1"/>
    <col min="4872" max="4872" width="6.85546875" customWidth="1"/>
    <col min="4873" max="4873" width="3.5703125" customWidth="1"/>
    <col min="4874" max="4874" width="6.42578125" customWidth="1"/>
    <col min="4875" max="4875" width="10.7109375" customWidth="1"/>
    <col min="5103" max="5103" width="2.7109375" customWidth="1"/>
    <col min="5104" max="5104" width="16.140625" customWidth="1"/>
    <col min="5105" max="5105" width="8.42578125" customWidth="1"/>
    <col min="5106" max="5106" width="2.42578125" customWidth="1"/>
    <col min="5107" max="5107" width="2.28515625" customWidth="1"/>
    <col min="5108" max="5108" width="3.140625" customWidth="1"/>
    <col min="5109" max="5109" width="8" customWidth="1"/>
    <col min="5110" max="5110" width="6.28515625" customWidth="1"/>
    <col min="5111" max="5111" width="6.140625" customWidth="1"/>
    <col min="5112" max="5112" width="7.42578125" customWidth="1"/>
    <col min="5113" max="5113" width="4.28515625" customWidth="1"/>
    <col min="5114" max="5114" width="7.28515625" customWidth="1"/>
    <col min="5115" max="5115" width="4.42578125" customWidth="1"/>
    <col min="5116" max="5116" width="5.42578125" customWidth="1"/>
    <col min="5117" max="5117" width="4" customWidth="1"/>
    <col min="5118" max="5118" width="5.5703125" customWidth="1"/>
    <col min="5119" max="5119" width="4" customWidth="1"/>
    <col min="5120" max="5120" width="6.7109375" customWidth="1"/>
    <col min="5121" max="5121" width="3.85546875" customWidth="1"/>
    <col min="5122" max="5123" width="7.42578125" customWidth="1"/>
    <col min="5124" max="5124" width="8.28515625" customWidth="1"/>
    <col min="5125" max="5126" width="8.140625" customWidth="1"/>
    <col min="5127" max="5127" width="3.42578125" customWidth="1"/>
    <col min="5128" max="5128" width="6.85546875" customWidth="1"/>
    <col min="5129" max="5129" width="3.5703125" customWidth="1"/>
    <col min="5130" max="5130" width="6.42578125" customWidth="1"/>
    <col min="5131" max="5131" width="10.7109375" customWidth="1"/>
    <col min="5359" max="5359" width="2.7109375" customWidth="1"/>
    <col min="5360" max="5360" width="16.140625" customWidth="1"/>
    <col min="5361" max="5361" width="8.42578125" customWidth="1"/>
    <col min="5362" max="5362" width="2.42578125" customWidth="1"/>
    <col min="5363" max="5363" width="2.28515625" customWidth="1"/>
    <col min="5364" max="5364" width="3.140625" customWidth="1"/>
    <col min="5365" max="5365" width="8" customWidth="1"/>
    <col min="5366" max="5366" width="6.28515625" customWidth="1"/>
    <col min="5367" max="5367" width="6.140625" customWidth="1"/>
    <col min="5368" max="5368" width="7.42578125" customWidth="1"/>
    <col min="5369" max="5369" width="4.28515625" customWidth="1"/>
    <col min="5370" max="5370" width="7.28515625" customWidth="1"/>
    <col min="5371" max="5371" width="4.42578125" customWidth="1"/>
    <col min="5372" max="5372" width="5.42578125" customWidth="1"/>
    <col min="5373" max="5373" width="4" customWidth="1"/>
    <col min="5374" max="5374" width="5.5703125" customWidth="1"/>
    <col min="5375" max="5375" width="4" customWidth="1"/>
    <col min="5376" max="5376" width="6.7109375" customWidth="1"/>
    <col min="5377" max="5377" width="3.85546875" customWidth="1"/>
    <col min="5378" max="5379" width="7.42578125" customWidth="1"/>
    <col min="5380" max="5380" width="8.28515625" customWidth="1"/>
    <col min="5381" max="5382" width="8.140625" customWidth="1"/>
    <col min="5383" max="5383" width="3.42578125" customWidth="1"/>
    <col min="5384" max="5384" width="6.85546875" customWidth="1"/>
    <col min="5385" max="5385" width="3.5703125" customWidth="1"/>
    <col min="5386" max="5386" width="6.42578125" customWidth="1"/>
    <col min="5387" max="5387" width="10.7109375" customWidth="1"/>
    <col min="5615" max="5615" width="2.7109375" customWidth="1"/>
    <col min="5616" max="5616" width="16.140625" customWidth="1"/>
    <col min="5617" max="5617" width="8.42578125" customWidth="1"/>
    <col min="5618" max="5618" width="2.42578125" customWidth="1"/>
    <col min="5619" max="5619" width="2.28515625" customWidth="1"/>
    <col min="5620" max="5620" width="3.140625" customWidth="1"/>
    <col min="5621" max="5621" width="8" customWidth="1"/>
    <col min="5622" max="5622" width="6.28515625" customWidth="1"/>
    <col min="5623" max="5623" width="6.140625" customWidth="1"/>
    <col min="5624" max="5624" width="7.42578125" customWidth="1"/>
    <col min="5625" max="5625" width="4.28515625" customWidth="1"/>
    <col min="5626" max="5626" width="7.28515625" customWidth="1"/>
    <col min="5627" max="5627" width="4.42578125" customWidth="1"/>
    <col min="5628" max="5628" width="5.42578125" customWidth="1"/>
    <col min="5629" max="5629" width="4" customWidth="1"/>
    <col min="5630" max="5630" width="5.5703125" customWidth="1"/>
    <col min="5631" max="5631" width="4" customWidth="1"/>
    <col min="5632" max="5632" width="6.7109375" customWidth="1"/>
    <col min="5633" max="5633" width="3.85546875" customWidth="1"/>
    <col min="5634" max="5635" width="7.42578125" customWidth="1"/>
    <col min="5636" max="5636" width="8.28515625" customWidth="1"/>
    <col min="5637" max="5638" width="8.140625" customWidth="1"/>
    <col min="5639" max="5639" width="3.42578125" customWidth="1"/>
    <col min="5640" max="5640" width="6.85546875" customWidth="1"/>
    <col min="5641" max="5641" width="3.5703125" customWidth="1"/>
    <col min="5642" max="5642" width="6.42578125" customWidth="1"/>
    <col min="5643" max="5643" width="10.7109375" customWidth="1"/>
    <col min="5871" max="5871" width="2.7109375" customWidth="1"/>
    <col min="5872" max="5872" width="16.140625" customWidth="1"/>
    <col min="5873" max="5873" width="8.42578125" customWidth="1"/>
    <col min="5874" max="5874" width="2.42578125" customWidth="1"/>
    <col min="5875" max="5875" width="2.28515625" customWidth="1"/>
    <col min="5876" max="5876" width="3.140625" customWidth="1"/>
    <col min="5877" max="5877" width="8" customWidth="1"/>
    <col min="5878" max="5878" width="6.28515625" customWidth="1"/>
    <col min="5879" max="5879" width="6.140625" customWidth="1"/>
    <col min="5880" max="5880" width="7.42578125" customWidth="1"/>
    <col min="5881" max="5881" width="4.28515625" customWidth="1"/>
    <col min="5882" max="5882" width="7.28515625" customWidth="1"/>
    <col min="5883" max="5883" width="4.42578125" customWidth="1"/>
    <col min="5884" max="5884" width="5.42578125" customWidth="1"/>
    <col min="5885" max="5885" width="4" customWidth="1"/>
    <col min="5886" max="5886" width="5.5703125" customWidth="1"/>
    <col min="5887" max="5887" width="4" customWidth="1"/>
    <col min="5888" max="5888" width="6.7109375" customWidth="1"/>
    <col min="5889" max="5889" width="3.85546875" customWidth="1"/>
    <col min="5890" max="5891" width="7.42578125" customWidth="1"/>
    <col min="5892" max="5892" width="8.28515625" customWidth="1"/>
    <col min="5893" max="5894" width="8.140625" customWidth="1"/>
    <col min="5895" max="5895" width="3.42578125" customWidth="1"/>
    <col min="5896" max="5896" width="6.85546875" customWidth="1"/>
    <col min="5897" max="5897" width="3.5703125" customWidth="1"/>
    <col min="5898" max="5898" width="6.42578125" customWidth="1"/>
    <col min="5899" max="5899" width="10.7109375" customWidth="1"/>
    <col min="6127" max="6127" width="2.7109375" customWidth="1"/>
    <col min="6128" max="6128" width="16.140625" customWidth="1"/>
    <col min="6129" max="6129" width="8.42578125" customWidth="1"/>
    <col min="6130" max="6130" width="2.42578125" customWidth="1"/>
    <col min="6131" max="6131" width="2.28515625" customWidth="1"/>
    <col min="6132" max="6132" width="3.140625" customWidth="1"/>
    <col min="6133" max="6133" width="8" customWidth="1"/>
    <col min="6134" max="6134" width="6.28515625" customWidth="1"/>
    <col min="6135" max="6135" width="6.140625" customWidth="1"/>
    <col min="6136" max="6136" width="7.42578125" customWidth="1"/>
    <col min="6137" max="6137" width="4.28515625" customWidth="1"/>
    <col min="6138" max="6138" width="7.28515625" customWidth="1"/>
    <col min="6139" max="6139" width="4.42578125" customWidth="1"/>
    <col min="6140" max="6140" width="5.42578125" customWidth="1"/>
    <col min="6141" max="6141" width="4" customWidth="1"/>
    <col min="6142" max="6142" width="5.5703125" customWidth="1"/>
    <col min="6143" max="6143" width="4" customWidth="1"/>
    <col min="6144" max="6144" width="6.7109375" customWidth="1"/>
    <col min="6145" max="6145" width="3.85546875" customWidth="1"/>
    <col min="6146" max="6147" width="7.42578125" customWidth="1"/>
    <col min="6148" max="6148" width="8.28515625" customWidth="1"/>
    <col min="6149" max="6150" width="8.140625" customWidth="1"/>
    <col min="6151" max="6151" width="3.42578125" customWidth="1"/>
    <col min="6152" max="6152" width="6.85546875" customWidth="1"/>
    <col min="6153" max="6153" width="3.5703125" customWidth="1"/>
    <col min="6154" max="6154" width="6.42578125" customWidth="1"/>
    <col min="6155" max="6155" width="10.7109375" customWidth="1"/>
    <col min="6383" max="6383" width="2.7109375" customWidth="1"/>
    <col min="6384" max="6384" width="16.140625" customWidth="1"/>
    <col min="6385" max="6385" width="8.42578125" customWidth="1"/>
    <col min="6386" max="6386" width="2.42578125" customWidth="1"/>
    <col min="6387" max="6387" width="2.28515625" customWidth="1"/>
    <col min="6388" max="6388" width="3.140625" customWidth="1"/>
    <col min="6389" max="6389" width="8" customWidth="1"/>
    <col min="6390" max="6390" width="6.28515625" customWidth="1"/>
    <col min="6391" max="6391" width="6.140625" customWidth="1"/>
    <col min="6392" max="6392" width="7.42578125" customWidth="1"/>
    <col min="6393" max="6393" width="4.28515625" customWidth="1"/>
    <col min="6394" max="6394" width="7.28515625" customWidth="1"/>
    <col min="6395" max="6395" width="4.42578125" customWidth="1"/>
    <col min="6396" max="6396" width="5.42578125" customWidth="1"/>
    <col min="6397" max="6397" width="4" customWidth="1"/>
    <col min="6398" max="6398" width="5.5703125" customWidth="1"/>
    <col min="6399" max="6399" width="4" customWidth="1"/>
    <col min="6400" max="6400" width="6.7109375" customWidth="1"/>
    <col min="6401" max="6401" width="3.85546875" customWidth="1"/>
    <col min="6402" max="6403" width="7.42578125" customWidth="1"/>
    <col min="6404" max="6404" width="8.28515625" customWidth="1"/>
    <col min="6405" max="6406" width="8.140625" customWidth="1"/>
    <col min="6407" max="6407" width="3.42578125" customWidth="1"/>
    <col min="6408" max="6408" width="6.85546875" customWidth="1"/>
    <col min="6409" max="6409" width="3.5703125" customWidth="1"/>
    <col min="6410" max="6410" width="6.42578125" customWidth="1"/>
    <col min="6411" max="6411" width="10.7109375" customWidth="1"/>
    <col min="6639" max="6639" width="2.7109375" customWidth="1"/>
    <col min="6640" max="6640" width="16.140625" customWidth="1"/>
    <col min="6641" max="6641" width="8.42578125" customWidth="1"/>
    <col min="6642" max="6642" width="2.42578125" customWidth="1"/>
    <col min="6643" max="6643" width="2.28515625" customWidth="1"/>
    <col min="6644" max="6644" width="3.140625" customWidth="1"/>
    <col min="6645" max="6645" width="8" customWidth="1"/>
    <col min="6646" max="6646" width="6.28515625" customWidth="1"/>
    <col min="6647" max="6647" width="6.140625" customWidth="1"/>
    <col min="6648" max="6648" width="7.42578125" customWidth="1"/>
    <col min="6649" max="6649" width="4.28515625" customWidth="1"/>
    <col min="6650" max="6650" width="7.28515625" customWidth="1"/>
    <col min="6651" max="6651" width="4.42578125" customWidth="1"/>
    <col min="6652" max="6652" width="5.42578125" customWidth="1"/>
    <col min="6653" max="6653" width="4" customWidth="1"/>
    <col min="6654" max="6654" width="5.5703125" customWidth="1"/>
    <col min="6655" max="6655" width="4" customWidth="1"/>
    <col min="6656" max="6656" width="6.7109375" customWidth="1"/>
    <col min="6657" max="6657" width="3.85546875" customWidth="1"/>
    <col min="6658" max="6659" width="7.42578125" customWidth="1"/>
    <col min="6660" max="6660" width="8.28515625" customWidth="1"/>
    <col min="6661" max="6662" width="8.140625" customWidth="1"/>
    <col min="6663" max="6663" width="3.42578125" customWidth="1"/>
    <col min="6664" max="6664" width="6.85546875" customWidth="1"/>
    <col min="6665" max="6665" width="3.5703125" customWidth="1"/>
    <col min="6666" max="6666" width="6.42578125" customWidth="1"/>
    <col min="6667" max="6667" width="10.7109375" customWidth="1"/>
    <col min="6895" max="6895" width="2.7109375" customWidth="1"/>
    <col min="6896" max="6896" width="16.140625" customWidth="1"/>
    <col min="6897" max="6897" width="8.42578125" customWidth="1"/>
    <col min="6898" max="6898" width="2.42578125" customWidth="1"/>
    <col min="6899" max="6899" width="2.28515625" customWidth="1"/>
    <col min="6900" max="6900" width="3.140625" customWidth="1"/>
    <col min="6901" max="6901" width="8" customWidth="1"/>
    <col min="6902" max="6902" width="6.28515625" customWidth="1"/>
    <col min="6903" max="6903" width="6.140625" customWidth="1"/>
    <col min="6904" max="6904" width="7.42578125" customWidth="1"/>
    <col min="6905" max="6905" width="4.28515625" customWidth="1"/>
    <col min="6906" max="6906" width="7.28515625" customWidth="1"/>
    <col min="6907" max="6907" width="4.42578125" customWidth="1"/>
    <col min="6908" max="6908" width="5.42578125" customWidth="1"/>
    <col min="6909" max="6909" width="4" customWidth="1"/>
    <col min="6910" max="6910" width="5.5703125" customWidth="1"/>
    <col min="6911" max="6911" width="4" customWidth="1"/>
    <col min="6912" max="6912" width="6.7109375" customWidth="1"/>
    <col min="6913" max="6913" width="3.85546875" customWidth="1"/>
    <col min="6914" max="6915" width="7.42578125" customWidth="1"/>
    <col min="6916" max="6916" width="8.28515625" customWidth="1"/>
    <col min="6917" max="6918" width="8.140625" customWidth="1"/>
    <col min="6919" max="6919" width="3.42578125" customWidth="1"/>
    <col min="6920" max="6920" width="6.85546875" customWidth="1"/>
    <col min="6921" max="6921" width="3.5703125" customWidth="1"/>
    <col min="6922" max="6922" width="6.42578125" customWidth="1"/>
    <col min="6923" max="6923" width="10.7109375" customWidth="1"/>
    <col min="7151" max="7151" width="2.7109375" customWidth="1"/>
    <col min="7152" max="7152" width="16.140625" customWidth="1"/>
    <col min="7153" max="7153" width="8.42578125" customWidth="1"/>
    <col min="7154" max="7154" width="2.42578125" customWidth="1"/>
    <col min="7155" max="7155" width="2.28515625" customWidth="1"/>
    <col min="7156" max="7156" width="3.140625" customWidth="1"/>
    <col min="7157" max="7157" width="8" customWidth="1"/>
    <col min="7158" max="7158" width="6.28515625" customWidth="1"/>
    <col min="7159" max="7159" width="6.140625" customWidth="1"/>
    <col min="7160" max="7160" width="7.42578125" customWidth="1"/>
    <col min="7161" max="7161" width="4.28515625" customWidth="1"/>
    <col min="7162" max="7162" width="7.28515625" customWidth="1"/>
    <col min="7163" max="7163" width="4.42578125" customWidth="1"/>
    <col min="7164" max="7164" width="5.42578125" customWidth="1"/>
    <col min="7165" max="7165" width="4" customWidth="1"/>
    <col min="7166" max="7166" width="5.5703125" customWidth="1"/>
    <col min="7167" max="7167" width="4" customWidth="1"/>
    <col min="7168" max="7168" width="6.7109375" customWidth="1"/>
    <col min="7169" max="7169" width="3.85546875" customWidth="1"/>
    <col min="7170" max="7171" width="7.42578125" customWidth="1"/>
    <col min="7172" max="7172" width="8.28515625" customWidth="1"/>
    <col min="7173" max="7174" width="8.140625" customWidth="1"/>
    <col min="7175" max="7175" width="3.42578125" customWidth="1"/>
    <col min="7176" max="7176" width="6.85546875" customWidth="1"/>
    <col min="7177" max="7177" width="3.5703125" customWidth="1"/>
    <col min="7178" max="7178" width="6.42578125" customWidth="1"/>
    <col min="7179" max="7179" width="10.7109375" customWidth="1"/>
    <col min="7407" max="7407" width="2.7109375" customWidth="1"/>
    <col min="7408" max="7408" width="16.140625" customWidth="1"/>
    <col min="7409" max="7409" width="8.42578125" customWidth="1"/>
    <col min="7410" max="7410" width="2.42578125" customWidth="1"/>
    <col min="7411" max="7411" width="2.28515625" customWidth="1"/>
    <col min="7412" max="7412" width="3.140625" customWidth="1"/>
    <col min="7413" max="7413" width="8" customWidth="1"/>
    <col min="7414" max="7414" width="6.28515625" customWidth="1"/>
    <col min="7415" max="7415" width="6.140625" customWidth="1"/>
    <col min="7416" max="7416" width="7.42578125" customWidth="1"/>
    <col min="7417" max="7417" width="4.28515625" customWidth="1"/>
    <col min="7418" max="7418" width="7.28515625" customWidth="1"/>
    <col min="7419" max="7419" width="4.42578125" customWidth="1"/>
    <col min="7420" max="7420" width="5.42578125" customWidth="1"/>
    <col min="7421" max="7421" width="4" customWidth="1"/>
    <col min="7422" max="7422" width="5.5703125" customWidth="1"/>
    <col min="7423" max="7423" width="4" customWidth="1"/>
    <col min="7424" max="7424" width="6.7109375" customWidth="1"/>
    <col min="7425" max="7425" width="3.85546875" customWidth="1"/>
    <col min="7426" max="7427" width="7.42578125" customWidth="1"/>
    <col min="7428" max="7428" width="8.28515625" customWidth="1"/>
    <col min="7429" max="7430" width="8.140625" customWidth="1"/>
    <col min="7431" max="7431" width="3.42578125" customWidth="1"/>
    <col min="7432" max="7432" width="6.85546875" customWidth="1"/>
    <col min="7433" max="7433" width="3.5703125" customWidth="1"/>
    <col min="7434" max="7434" width="6.42578125" customWidth="1"/>
    <col min="7435" max="7435" width="10.7109375" customWidth="1"/>
    <col min="7663" max="7663" width="2.7109375" customWidth="1"/>
    <col min="7664" max="7664" width="16.140625" customWidth="1"/>
    <col min="7665" max="7665" width="8.42578125" customWidth="1"/>
    <col min="7666" max="7666" width="2.42578125" customWidth="1"/>
    <col min="7667" max="7667" width="2.28515625" customWidth="1"/>
    <col min="7668" max="7668" width="3.140625" customWidth="1"/>
    <col min="7669" max="7669" width="8" customWidth="1"/>
    <col min="7670" max="7670" width="6.28515625" customWidth="1"/>
    <col min="7671" max="7671" width="6.140625" customWidth="1"/>
    <col min="7672" max="7672" width="7.42578125" customWidth="1"/>
    <col min="7673" max="7673" width="4.28515625" customWidth="1"/>
    <col min="7674" max="7674" width="7.28515625" customWidth="1"/>
    <col min="7675" max="7675" width="4.42578125" customWidth="1"/>
    <col min="7676" max="7676" width="5.42578125" customWidth="1"/>
    <col min="7677" max="7677" width="4" customWidth="1"/>
    <col min="7678" max="7678" width="5.5703125" customWidth="1"/>
    <col min="7679" max="7679" width="4" customWidth="1"/>
    <col min="7680" max="7680" width="6.7109375" customWidth="1"/>
    <col min="7681" max="7681" width="3.85546875" customWidth="1"/>
    <col min="7682" max="7683" width="7.42578125" customWidth="1"/>
    <col min="7684" max="7684" width="8.28515625" customWidth="1"/>
    <col min="7685" max="7686" width="8.140625" customWidth="1"/>
    <col min="7687" max="7687" width="3.42578125" customWidth="1"/>
    <col min="7688" max="7688" width="6.85546875" customWidth="1"/>
    <col min="7689" max="7689" width="3.5703125" customWidth="1"/>
    <col min="7690" max="7690" width="6.42578125" customWidth="1"/>
    <col min="7691" max="7691" width="10.7109375" customWidth="1"/>
    <col min="7919" max="7919" width="2.7109375" customWidth="1"/>
    <col min="7920" max="7920" width="16.140625" customWidth="1"/>
    <col min="7921" max="7921" width="8.42578125" customWidth="1"/>
    <col min="7922" max="7922" width="2.42578125" customWidth="1"/>
    <col min="7923" max="7923" width="2.28515625" customWidth="1"/>
    <col min="7924" max="7924" width="3.140625" customWidth="1"/>
    <col min="7925" max="7925" width="8" customWidth="1"/>
    <col min="7926" max="7926" width="6.28515625" customWidth="1"/>
    <col min="7927" max="7927" width="6.140625" customWidth="1"/>
    <col min="7928" max="7928" width="7.42578125" customWidth="1"/>
    <col min="7929" max="7929" width="4.28515625" customWidth="1"/>
    <col min="7930" max="7930" width="7.28515625" customWidth="1"/>
    <col min="7931" max="7931" width="4.42578125" customWidth="1"/>
    <col min="7932" max="7932" width="5.42578125" customWidth="1"/>
    <col min="7933" max="7933" width="4" customWidth="1"/>
    <col min="7934" max="7934" width="5.5703125" customWidth="1"/>
    <col min="7935" max="7935" width="4" customWidth="1"/>
    <col min="7936" max="7936" width="6.7109375" customWidth="1"/>
    <col min="7937" max="7937" width="3.85546875" customWidth="1"/>
    <col min="7938" max="7939" width="7.42578125" customWidth="1"/>
    <col min="7940" max="7940" width="8.28515625" customWidth="1"/>
    <col min="7941" max="7942" width="8.140625" customWidth="1"/>
    <col min="7943" max="7943" width="3.42578125" customWidth="1"/>
    <col min="7944" max="7944" width="6.85546875" customWidth="1"/>
    <col min="7945" max="7945" width="3.5703125" customWidth="1"/>
    <col min="7946" max="7946" width="6.42578125" customWidth="1"/>
    <col min="7947" max="7947" width="10.7109375" customWidth="1"/>
    <col min="8175" max="8175" width="2.7109375" customWidth="1"/>
    <col min="8176" max="8176" width="16.140625" customWidth="1"/>
    <col min="8177" max="8177" width="8.42578125" customWidth="1"/>
    <col min="8178" max="8178" width="2.42578125" customWidth="1"/>
    <col min="8179" max="8179" width="2.28515625" customWidth="1"/>
    <col min="8180" max="8180" width="3.140625" customWidth="1"/>
    <col min="8181" max="8181" width="8" customWidth="1"/>
    <col min="8182" max="8182" width="6.28515625" customWidth="1"/>
    <col min="8183" max="8183" width="6.140625" customWidth="1"/>
    <col min="8184" max="8184" width="7.42578125" customWidth="1"/>
    <col min="8185" max="8185" width="4.28515625" customWidth="1"/>
    <col min="8186" max="8186" width="7.28515625" customWidth="1"/>
    <col min="8187" max="8187" width="4.42578125" customWidth="1"/>
    <col min="8188" max="8188" width="5.42578125" customWidth="1"/>
    <col min="8189" max="8189" width="4" customWidth="1"/>
    <col min="8190" max="8190" width="5.5703125" customWidth="1"/>
    <col min="8191" max="8191" width="4" customWidth="1"/>
    <col min="8192" max="8192" width="6.7109375" customWidth="1"/>
    <col min="8193" max="8193" width="3.85546875" customWidth="1"/>
    <col min="8194" max="8195" width="7.42578125" customWidth="1"/>
    <col min="8196" max="8196" width="8.28515625" customWidth="1"/>
    <col min="8197" max="8198" width="8.140625" customWidth="1"/>
    <col min="8199" max="8199" width="3.42578125" customWidth="1"/>
    <col min="8200" max="8200" width="6.85546875" customWidth="1"/>
    <col min="8201" max="8201" width="3.5703125" customWidth="1"/>
    <col min="8202" max="8202" width="6.42578125" customWidth="1"/>
    <col min="8203" max="8203" width="10.7109375" customWidth="1"/>
    <col min="8431" max="8431" width="2.7109375" customWidth="1"/>
    <col min="8432" max="8432" width="16.140625" customWidth="1"/>
    <col min="8433" max="8433" width="8.42578125" customWidth="1"/>
    <col min="8434" max="8434" width="2.42578125" customWidth="1"/>
    <col min="8435" max="8435" width="2.28515625" customWidth="1"/>
    <col min="8436" max="8436" width="3.140625" customWidth="1"/>
    <col min="8437" max="8437" width="8" customWidth="1"/>
    <col min="8438" max="8438" width="6.28515625" customWidth="1"/>
    <col min="8439" max="8439" width="6.140625" customWidth="1"/>
    <col min="8440" max="8440" width="7.42578125" customWidth="1"/>
    <col min="8441" max="8441" width="4.28515625" customWidth="1"/>
    <col min="8442" max="8442" width="7.28515625" customWidth="1"/>
    <col min="8443" max="8443" width="4.42578125" customWidth="1"/>
    <col min="8444" max="8444" width="5.42578125" customWidth="1"/>
    <col min="8445" max="8445" width="4" customWidth="1"/>
    <col min="8446" max="8446" width="5.5703125" customWidth="1"/>
    <col min="8447" max="8447" width="4" customWidth="1"/>
    <col min="8448" max="8448" width="6.7109375" customWidth="1"/>
    <col min="8449" max="8449" width="3.85546875" customWidth="1"/>
    <col min="8450" max="8451" width="7.42578125" customWidth="1"/>
    <col min="8452" max="8452" width="8.28515625" customWidth="1"/>
    <col min="8453" max="8454" width="8.140625" customWidth="1"/>
    <col min="8455" max="8455" width="3.42578125" customWidth="1"/>
    <col min="8456" max="8456" width="6.85546875" customWidth="1"/>
    <col min="8457" max="8457" width="3.5703125" customWidth="1"/>
    <col min="8458" max="8458" width="6.42578125" customWidth="1"/>
    <col min="8459" max="8459" width="10.7109375" customWidth="1"/>
    <col min="8687" max="8687" width="2.7109375" customWidth="1"/>
    <col min="8688" max="8688" width="16.140625" customWidth="1"/>
    <col min="8689" max="8689" width="8.42578125" customWidth="1"/>
    <col min="8690" max="8690" width="2.42578125" customWidth="1"/>
    <col min="8691" max="8691" width="2.28515625" customWidth="1"/>
    <col min="8692" max="8692" width="3.140625" customWidth="1"/>
    <col min="8693" max="8693" width="8" customWidth="1"/>
    <col min="8694" max="8694" width="6.28515625" customWidth="1"/>
    <col min="8695" max="8695" width="6.140625" customWidth="1"/>
    <col min="8696" max="8696" width="7.42578125" customWidth="1"/>
    <col min="8697" max="8697" width="4.28515625" customWidth="1"/>
    <col min="8698" max="8698" width="7.28515625" customWidth="1"/>
    <col min="8699" max="8699" width="4.42578125" customWidth="1"/>
    <col min="8700" max="8700" width="5.42578125" customWidth="1"/>
    <col min="8701" max="8701" width="4" customWidth="1"/>
    <col min="8702" max="8702" width="5.5703125" customWidth="1"/>
    <col min="8703" max="8703" width="4" customWidth="1"/>
    <col min="8704" max="8704" width="6.7109375" customWidth="1"/>
    <col min="8705" max="8705" width="3.85546875" customWidth="1"/>
    <col min="8706" max="8707" width="7.42578125" customWidth="1"/>
    <col min="8708" max="8708" width="8.28515625" customWidth="1"/>
    <col min="8709" max="8710" width="8.140625" customWidth="1"/>
    <col min="8711" max="8711" width="3.42578125" customWidth="1"/>
    <col min="8712" max="8712" width="6.85546875" customWidth="1"/>
    <col min="8713" max="8713" width="3.5703125" customWidth="1"/>
    <col min="8714" max="8714" width="6.42578125" customWidth="1"/>
    <col min="8715" max="8715" width="10.7109375" customWidth="1"/>
    <col min="8943" max="8943" width="2.7109375" customWidth="1"/>
    <col min="8944" max="8944" width="16.140625" customWidth="1"/>
    <col min="8945" max="8945" width="8.42578125" customWidth="1"/>
    <col min="8946" max="8946" width="2.42578125" customWidth="1"/>
    <col min="8947" max="8947" width="2.28515625" customWidth="1"/>
    <col min="8948" max="8948" width="3.140625" customWidth="1"/>
    <col min="8949" max="8949" width="8" customWidth="1"/>
    <col min="8950" max="8950" width="6.28515625" customWidth="1"/>
    <col min="8951" max="8951" width="6.140625" customWidth="1"/>
    <col min="8952" max="8952" width="7.42578125" customWidth="1"/>
    <col min="8953" max="8953" width="4.28515625" customWidth="1"/>
    <col min="8954" max="8954" width="7.28515625" customWidth="1"/>
    <col min="8955" max="8955" width="4.42578125" customWidth="1"/>
    <col min="8956" max="8956" width="5.42578125" customWidth="1"/>
    <col min="8957" max="8957" width="4" customWidth="1"/>
    <col min="8958" max="8958" width="5.5703125" customWidth="1"/>
    <col min="8959" max="8959" width="4" customWidth="1"/>
    <col min="8960" max="8960" width="6.7109375" customWidth="1"/>
    <col min="8961" max="8961" width="3.85546875" customWidth="1"/>
    <col min="8962" max="8963" width="7.42578125" customWidth="1"/>
    <col min="8964" max="8964" width="8.28515625" customWidth="1"/>
    <col min="8965" max="8966" width="8.140625" customWidth="1"/>
    <col min="8967" max="8967" width="3.42578125" customWidth="1"/>
    <col min="8968" max="8968" width="6.85546875" customWidth="1"/>
    <col min="8969" max="8969" width="3.5703125" customWidth="1"/>
    <col min="8970" max="8970" width="6.42578125" customWidth="1"/>
    <col min="8971" max="8971" width="10.7109375" customWidth="1"/>
    <col min="9199" max="9199" width="2.7109375" customWidth="1"/>
    <col min="9200" max="9200" width="16.140625" customWidth="1"/>
    <col min="9201" max="9201" width="8.42578125" customWidth="1"/>
    <col min="9202" max="9202" width="2.42578125" customWidth="1"/>
    <col min="9203" max="9203" width="2.28515625" customWidth="1"/>
    <col min="9204" max="9204" width="3.140625" customWidth="1"/>
    <col min="9205" max="9205" width="8" customWidth="1"/>
    <col min="9206" max="9206" width="6.28515625" customWidth="1"/>
    <col min="9207" max="9207" width="6.140625" customWidth="1"/>
    <col min="9208" max="9208" width="7.42578125" customWidth="1"/>
    <col min="9209" max="9209" width="4.28515625" customWidth="1"/>
    <col min="9210" max="9210" width="7.28515625" customWidth="1"/>
    <col min="9211" max="9211" width="4.42578125" customWidth="1"/>
    <col min="9212" max="9212" width="5.42578125" customWidth="1"/>
    <col min="9213" max="9213" width="4" customWidth="1"/>
    <col min="9214" max="9214" width="5.5703125" customWidth="1"/>
    <col min="9215" max="9215" width="4" customWidth="1"/>
    <col min="9216" max="9216" width="6.7109375" customWidth="1"/>
    <col min="9217" max="9217" width="3.85546875" customWidth="1"/>
    <col min="9218" max="9219" width="7.42578125" customWidth="1"/>
    <col min="9220" max="9220" width="8.28515625" customWidth="1"/>
    <col min="9221" max="9222" width="8.140625" customWidth="1"/>
    <col min="9223" max="9223" width="3.42578125" customWidth="1"/>
    <col min="9224" max="9224" width="6.85546875" customWidth="1"/>
    <col min="9225" max="9225" width="3.5703125" customWidth="1"/>
    <col min="9226" max="9226" width="6.42578125" customWidth="1"/>
    <col min="9227" max="9227" width="10.7109375" customWidth="1"/>
    <col min="9455" max="9455" width="2.7109375" customWidth="1"/>
    <col min="9456" max="9456" width="16.140625" customWidth="1"/>
    <col min="9457" max="9457" width="8.42578125" customWidth="1"/>
    <col min="9458" max="9458" width="2.42578125" customWidth="1"/>
    <col min="9459" max="9459" width="2.28515625" customWidth="1"/>
    <col min="9460" max="9460" width="3.140625" customWidth="1"/>
    <col min="9461" max="9461" width="8" customWidth="1"/>
    <col min="9462" max="9462" width="6.28515625" customWidth="1"/>
    <col min="9463" max="9463" width="6.140625" customWidth="1"/>
    <col min="9464" max="9464" width="7.42578125" customWidth="1"/>
    <col min="9465" max="9465" width="4.28515625" customWidth="1"/>
    <col min="9466" max="9466" width="7.28515625" customWidth="1"/>
    <col min="9467" max="9467" width="4.42578125" customWidth="1"/>
    <col min="9468" max="9468" width="5.42578125" customWidth="1"/>
    <col min="9469" max="9469" width="4" customWidth="1"/>
    <col min="9470" max="9470" width="5.5703125" customWidth="1"/>
    <col min="9471" max="9471" width="4" customWidth="1"/>
    <col min="9472" max="9472" width="6.7109375" customWidth="1"/>
    <col min="9473" max="9473" width="3.85546875" customWidth="1"/>
    <col min="9474" max="9475" width="7.42578125" customWidth="1"/>
    <col min="9476" max="9476" width="8.28515625" customWidth="1"/>
    <col min="9477" max="9478" width="8.140625" customWidth="1"/>
    <col min="9479" max="9479" width="3.42578125" customWidth="1"/>
    <col min="9480" max="9480" width="6.85546875" customWidth="1"/>
    <col min="9481" max="9481" width="3.5703125" customWidth="1"/>
    <col min="9482" max="9482" width="6.42578125" customWidth="1"/>
    <col min="9483" max="9483" width="10.7109375" customWidth="1"/>
    <col min="9711" max="9711" width="2.7109375" customWidth="1"/>
    <col min="9712" max="9712" width="16.140625" customWidth="1"/>
    <col min="9713" max="9713" width="8.42578125" customWidth="1"/>
    <col min="9714" max="9714" width="2.42578125" customWidth="1"/>
    <col min="9715" max="9715" width="2.28515625" customWidth="1"/>
    <col min="9716" max="9716" width="3.140625" customWidth="1"/>
    <col min="9717" max="9717" width="8" customWidth="1"/>
    <col min="9718" max="9718" width="6.28515625" customWidth="1"/>
    <col min="9719" max="9719" width="6.140625" customWidth="1"/>
    <col min="9720" max="9720" width="7.42578125" customWidth="1"/>
    <col min="9721" max="9721" width="4.28515625" customWidth="1"/>
    <col min="9722" max="9722" width="7.28515625" customWidth="1"/>
    <col min="9723" max="9723" width="4.42578125" customWidth="1"/>
    <col min="9724" max="9724" width="5.42578125" customWidth="1"/>
    <col min="9725" max="9725" width="4" customWidth="1"/>
    <col min="9726" max="9726" width="5.5703125" customWidth="1"/>
    <col min="9727" max="9727" width="4" customWidth="1"/>
    <col min="9728" max="9728" width="6.7109375" customWidth="1"/>
    <col min="9729" max="9729" width="3.85546875" customWidth="1"/>
    <col min="9730" max="9731" width="7.42578125" customWidth="1"/>
    <col min="9732" max="9732" width="8.28515625" customWidth="1"/>
    <col min="9733" max="9734" width="8.140625" customWidth="1"/>
    <col min="9735" max="9735" width="3.42578125" customWidth="1"/>
    <col min="9736" max="9736" width="6.85546875" customWidth="1"/>
    <col min="9737" max="9737" width="3.5703125" customWidth="1"/>
    <col min="9738" max="9738" width="6.42578125" customWidth="1"/>
    <col min="9739" max="9739" width="10.7109375" customWidth="1"/>
    <col min="9967" max="9967" width="2.7109375" customWidth="1"/>
    <col min="9968" max="9968" width="16.140625" customWidth="1"/>
    <col min="9969" max="9969" width="8.42578125" customWidth="1"/>
    <col min="9970" max="9970" width="2.42578125" customWidth="1"/>
    <col min="9971" max="9971" width="2.28515625" customWidth="1"/>
    <col min="9972" max="9972" width="3.140625" customWidth="1"/>
    <col min="9973" max="9973" width="8" customWidth="1"/>
    <col min="9974" max="9974" width="6.28515625" customWidth="1"/>
    <col min="9975" max="9975" width="6.140625" customWidth="1"/>
    <col min="9976" max="9976" width="7.42578125" customWidth="1"/>
    <col min="9977" max="9977" width="4.28515625" customWidth="1"/>
    <col min="9978" max="9978" width="7.28515625" customWidth="1"/>
    <col min="9979" max="9979" width="4.42578125" customWidth="1"/>
    <col min="9980" max="9980" width="5.42578125" customWidth="1"/>
    <col min="9981" max="9981" width="4" customWidth="1"/>
    <col min="9982" max="9982" width="5.5703125" customWidth="1"/>
    <col min="9983" max="9983" width="4" customWidth="1"/>
    <col min="9984" max="9984" width="6.7109375" customWidth="1"/>
    <col min="9985" max="9985" width="3.85546875" customWidth="1"/>
    <col min="9986" max="9987" width="7.42578125" customWidth="1"/>
    <col min="9988" max="9988" width="8.28515625" customWidth="1"/>
    <col min="9989" max="9990" width="8.140625" customWidth="1"/>
    <col min="9991" max="9991" width="3.42578125" customWidth="1"/>
    <col min="9992" max="9992" width="6.85546875" customWidth="1"/>
    <col min="9993" max="9993" width="3.5703125" customWidth="1"/>
    <col min="9994" max="9994" width="6.42578125" customWidth="1"/>
    <col min="9995" max="9995" width="10.7109375" customWidth="1"/>
    <col min="10223" max="10223" width="2.7109375" customWidth="1"/>
    <col min="10224" max="10224" width="16.140625" customWidth="1"/>
    <col min="10225" max="10225" width="8.42578125" customWidth="1"/>
    <col min="10226" max="10226" width="2.42578125" customWidth="1"/>
    <col min="10227" max="10227" width="2.28515625" customWidth="1"/>
    <col min="10228" max="10228" width="3.140625" customWidth="1"/>
    <col min="10229" max="10229" width="8" customWidth="1"/>
    <col min="10230" max="10230" width="6.28515625" customWidth="1"/>
    <col min="10231" max="10231" width="6.140625" customWidth="1"/>
    <col min="10232" max="10232" width="7.42578125" customWidth="1"/>
    <col min="10233" max="10233" width="4.28515625" customWidth="1"/>
    <col min="10234" max="10234" width="7.28515625" customWidth="1"/>
    <col min="10235" max="10235" width="4.42578125" customWidth="1"/>
    <col min="10236" max="10236" width="5.42578125" customWidth="1"/>
    <col min="10237" max="10237" width="4" customWidth="1"/>
    <col min="10238" max="10238" width="5.5703125" customWidth="1"/>
    <col min="10239" max="10239" width="4" customWidth="1"/>
    <col min="10240" max="10240" width="6.7109375" customWidth="1"/>
    <col min="10241" max="10241" width="3.85546875" customWidth="1"/>
    <col min="10242" max="10243" width="7.42578125" customWidth="1"/>
    <col min="10244" max="10244" width="8.28515625" customWidth="1"/>
    <col min="10245" max="10246" width="8.140625" customWidth="1"/>
    <col min="10247" max="10247" width="3.42578125" customWidth="1"/>
    <col min="10248" max="10248" width="6.85546875" customWidth="1"/>
    <col min="10249" max="10249" width="3.5703125" customWidth="1"/>
    <col min="10250" max="10250" width="6.42578125" customWidth="1"/>
    <col min="10251" max="10251" width="10.7109375" customWidth="1"/>
    <col min="10479" max="10479" width="2.7109375" customWidth="1"/>
    <col min="10480" max="10480" width="16.140625" customWidth="1"/>
    <col min="10481" max="10481" width="8.42578125" customWidth="1"/>
    <col min="10482" max="10482" width="2.42578125" customWidth="1"/>
    <col min="10483" max="10483" width="2.28515625" customWidth="1"/>
    <col min="10484" max="10484" width="3.140625" customWidth="1"/>
    <col min="10485" max="10485" width="8" customWidth="1"/>
    <col min="10486" max="10486" width="6.28515625" customWidth="1"/>
    <col min="10487" max="10487" width="6.140625" customWidth="1"/>
    <col min="10488" max="10488" width="7.42578125" customWidth="1"/>
    <col min="10489" max="10489" width="4.28515625" customWidth="1"/>
    <col min="10490" max="10490" width="7.28515625" customWidth="1"/>
    <col min="10491" max="10491" width="4.42578125" customWidth="1"/>
    <col min="10492" max="10492" width="5.42578125" customWidth="1"/>
    <col min="10493" max="10493" width="4" customWidth="1"/>
    <col min="10494" max="10494" width="5.5703125" customWidth="1"/>
    <col min="10495" max="10495" width="4" customWidth="1"/>
    <col min="10496" max="10496" width="6.7109375" customWidth="1"/>
    <col min="10497" max="10497" width="3.85546875" customWidth="1"/>
    <col min="10498" max="10499" width="7.42578125" customWidth="1"/>
    <col min="10500" max="10500" width="8.28515625" customWidth="1"/>
    <col min="10501" max="10502" width="8.140625" customWidth="1"/>
    <col min="10503" max="10503" width="3.42578125" customWidth="1"/>
    <col min="10504" max="10504" width="6.85546875" customWidth="1"/>
    <col min="10505" max="10505" width="3.5703125" customWidth="1"/>
    <col min="10506" max="10506" width="6.42578125" customWidth="1"/>
    <col min="10507" max="10507" width="10.7109375" customWidth="1"/>
    <col min="10735" max="10735" width="2.7109375" customWidth="1"/>
    <col min="10736" max="10736" width="16.140625" customWidth="1"/>
    <col min="10737" max="10737" width="8.42578125" customWidth="1"/>
    <col min="10738" max="10738" width="2.42578125" customWidth="1"/>
    <col min="10739" max="10739" width="2.28515625" customWidth="1"/>
    <col min="10740" max="10740" width="3.140625" customWidth="1"/>
    <col min="10741" max="10741" width="8" customWidth="1"/>
    <col min="10742" max="10742" width="6.28515625" customWidth="1"/>
    <col min="10743" max="10743" width="6.140625" customWidth="1"/>
    <col min="10744" max="10744" width="7.42578125" customWidth="1"/>
    <col min="10745" max="10745" width="4.28515625" customWidth="1"/>
    <col min="10746" max="10746" width="7.28515625" customWidth="1"/>
    <col min="10747" max="10747" width="4.42578125" customWidth="1"/>
    <col min="10748" max="10748" width="5.42578125" customWidth="1"/>
    <col min="10749" max="10749" width="4" customWidth="1"/>
    <col min="10750" max="10750" width="5.5703125" customWidth="1"/>
    <col min="10751" max="10751" width="4" customWidth="1"/>
    <col min="10752" max="10752" width="6.7109375" customWidth="1"/>
    <col min="10753" max="10753" width="3.85546875" customWidth="1"/>
    <col min="10754" max="10755" width="7.42578125" customWidth="1"/>
    <col min="10756" max="10756" width="8.28515625" customWidth="1"/>
    <col min="10757" max="10758" width="8.140625" customWidth="1"/>
    <col min="10759" max="10759" width="3.42578125" customWidth="1"/>
    <col min="10760" max="10760" width="6.85546875" customWidth="1"/>
    <col min="10761" max="10761" width="3.5703125" customWidth="1"/>
    <col min="10762" max="10762" width="6.42578125" customWidth="1"/>
    <col min="10763" max="10763" width="10.7109375" customWidth="1"/>
    <col min="10991" max="10991" width="2.7109375" customWidth="1"/>
    <col min="10992" max="10992" width="16.140625" customWidth="1"/>
    <col min="10993" max="10993" width="8.42578125" customWidth="1"/>
    <col min="10994" max="10994" width="2.42578125" customWidth="1"/>
    <col min="10995" max="10995" width="2.28515625" customWidth="1"/>
    <col min="10996" max="10996" width="3.140625" customWidth="1"/>
    <col min="10997" max="10997" width="8" customWidth="1"/>
    <col min="10998" max="10998" width="6.28515625" customWidth="1"/>
    <col min="10999" max="10999" width="6.140625" customWidth="1"/>
    <col min="11000" max="11000" width="7.42578125" customWidth="1"/>
    <col min="11001" max="11001" width="4.28515625" customWidth="1"/>
    <col min="11002" max="11002" width="7.28515625" customWidth="1"/>
    <col min="11003" max="11003" width="4.42578125" customWidth="1"/>
    <col min="11004" max="11004" width="5.42578125" customWidth="1"/>
    <col min="11005" max="11005" width="4" customWidth="1"/>
    <col min="11006" max="11006" width="5.5703125" customWidth="1"/>
    <col min="11007" max="11007" width="4" customWidth="1"/>
    <col min="11008" max="11008" width="6.7109375" customWidth="1"/>
    <col min="11009" max="11009" width="3.85546875" customWidth="1"/>
    <col min="11010" max="11011" width="7.42578125" customWidth="1"/>
    <col min="11012" max="11012" width="8.28515625" customWidth="1"/>
    <col min="11013" max="11014" width="8.140625" customWidth="1"/>
    <col min="11015" max="11015" width="3.42578125" customWidth="1"/>
    <col min="11016" max="11016" width="6.85546875" customWidth="1"/>
    <col min="11017" max="11017" width="3.5703125" customWidth="1"/>
    <col min="11018" max="11018" width="6.42578125" customWidth="1"/>
    <col min="11019" max="11019" width="10.7109375" customWidth="1"/>
    <col min="11247" max="11247" width="2.7109375" customWidth="1"/>
    <col min="11248" max="11248" width="16.140625" customWidth="1"/>
    <col min="11249" max="11249" width="8.42578125" customWidth="1"/>
    <col min="11250" max="11250" width="2.42578125" customWidth="1"/>
    <col min="11251" max="11251" width="2.28515625" customWidth="1"/>
    <col min="11252" max="11252" width="3.140625" customWidth="1"/>
    <col min="11253" max="11253" width="8" customWidth="1"/>
    <col min="11254" max="11254" width="6.28515625" customWidth="1"/>
    <col min="11255" max="11255" width="6.140625" customWidth="1"/>
    <col min="11256" max="11256" width="7.42578125" customWidth="1"/>
    <col min="11257" max="11257" width="4.28515625" customWidth="1"/>
    <col min="11258" max="11258" width="7.28515625" customWidth="1"/>
    <col min="11259" max="11259" width="4.42578125" customWidth="1"/>
    <col min="11260" max="11260" width="5.42578125" customWidth="1"/>
    <col min="11261" max="11261" width="4" customWidth="1"/>
    <col min="11262" max="11262" width="5.5703125" customWidth="1"/>
    <col min="11263" max="11263" width="4" customWidth="1"/>
    <col min="11264" max="11264" width="6.7109375" customWidth="1"/>
    <col min="11265" max="11265" width="3.85546875" customWidth="1"/>
    <col min="11266" max="11267" width="7.42578125" customWidth="1"/>
    <col min="11268" max="11268" width="8.28515625" customWidth="1"/>
    <col min="11269" max="11270" width="8.140625" customWidth="1"/>
    <col min="11271" max="11271" width="3.42578125" customWidth="1"/>
    <col min="11272" max="11272" width="6.85546875" customWidth="1"/>
    <col min="11273" max="11273" width="3.5703125" customWidth="1"/>
    <col min="11274" max="11274" width="6.42578125" customWidth="1"/>
    <col min="11275" max="11275" width="10.7109375" customWidth="1"/>
    <col min="11503" max="11503" width="2.7109375" customWidth="1"/>
    <col min="11504" max="11504" width="16.140625" customWidth="1"/>
    <col min="11505" max="11505" width="8.42578125" customWidth="1"/>
    <col min="11506" max="11506" width="2.42578125" customWidth="1"/>
    <col min="11507" max="11507" width="2.28515625" customWidth="1"/>
    <col min="11508" max="11508" width="3.140625" customWidth="1"/>
    <col min="11509" max="11509" width="8" customWidth="1"/>
    <col min="11510" max="11510" width="6.28515625" customWidth="1"/>
    <col min="11511" max="11511" width="6.140625" customWidth="1"/>
    <col min="11512" max="11512" width="7.42578125" customWidth="1"/>
    <col min="11513" max="11513" width="4.28515625" customWidth="1"/>
    <col min="11514" max="11514" width="7.28515625" customWidth="1"/>
    <col min="11515" max="11515" width="4.42578125" customWidth="1"/>
    <col min="11516" max="11516" width="5.42578125" customWidth="1"/>
    <col min="11517" max="11517" width="4" customWidth="1"/>
    <col min="11518" max="11518" width="5.5703125" customWidth="1"/>
    <col min="11519" max="11519" width="4" customWidth="1"/>
    <col min="11520" max="11520" width="6.7109375" customWidth="1"/>
    <col min="11521" max="11521" width="3.85546875" customWidth="1"/>
    <col min="11522" max="11523" width="7.42578125" customWidth="1"/>
    <col min="11524" max="11524" width="8.28515625" customWidth="1"/>
    <col min="11525" max="11526" width="8.140625" customWidth="1"/>
    <col min="11527" max="11527" width="3.42578125" customWidth="1"/>
    <col min="11528" max="11528" width="6.85546875" customWidth="1"/>
    <col min="11529" max="11529" width="3.5703125" customWidth="1"/>
    <col min="11530" max="11530" width="6.42578125" customWidth="1"/>
    <col min="11531" max="11531" width="10.7109375" customWidth="1"/>
    <col min="11759" max="11759" width="2.7109375" customWidth="1"/>
    <col min="11760" max="11760" width="16.140625" customWidth="1"/>
    <col min="11761" max="11761" width="8.42578125" customWidth="1"/>
    <col min="11762" max="11762" width="2.42578125" customWidth="1"/>
    <col min="11763" max="11763" width="2.28515625" customWidth="1"/>
    <col min="11764" max="11764" width="3.140625" customWidth="1"/>
    <col min="11765" max="11765" width="8" customWidth="1"/>
    <col min="11766" max="11766" width="6.28515625" customWidth="1"/>
    <col min="11767" max="11767" width="6.140625" customWidth="1"/>
    <col min="11768" max="11768" width="7.42578125" customWidth="1"/>
    <col min="11769" max="11769" width="4.28515625" customWidth="1"/>
    <col min="11770" max="11770" width="7.28515625" customWidth="1"/>
    <col min="11771" max="11771" width="4.42578125" customWidth="1"/>
    <col min="11772" max="11772" width="5.42578125" customWidth="1"/>
    <col min="11773" max="11773" width="4" customWidth="1"/>
    <col min="11774" max="11774" width="5.5703125" customWidth="1"/>
    <col min="11775" max="11775" width="4" customWidth="1"/>
    <col min="11776" max="11776" width="6.7109375" customWidth="1"/>
    <col min="11777" max="11777" width="3.85546875" customWidth="1"/>
    <col min="11778" max="11779" width="7.42578125" customWidth="1"/>
    <col min="11780" max="11780" width="8.28515625" customWidth="1"/>
    <col min="11781" max="11782" width="8.140625" customWidth="1"/>
    <col min="11783" max="11783" width="3.42578125" customWidth="1"/>
    <col min="11784" max="11784" width="6.85546875" customWidth="1"/>
    <col min="11785" max="11785" width="3.5703125" customWidth="1"/>
    <col min="11786" max="11786" width="6.42578125" customWidth="1"/>
    <col min="11787" max="11787" width="10.7109375" customWidth="1"/>
    <col min="12015" max="12015" width="2.7109375" customWidth="1"/>
    <col min="12016" max="12016" width="16.140625" customWidth="1"/>
    <col min="12017" max="12017" width="8.42578125" customWidth="1"/>
    <col min="12018" max="12018" width="2.42578125" customWidth="1"/>
    <col min="12019" max="12019" width="2.28515625" customWidth="1"/>
    <col min="12020" max="12020" width="3.140625" customWidth="1"/>
    <col min="12021" max="12021" width="8" customWidth="1"/>
    <col min="12022" max="12022" width="6.28515625" customWidth="1"/>
    <col min="12023" max="12023" width="6.140625" customWidth="1"/>
    <col min="12024" max="12024" width="7.42578125" customWidth="1"/>
    <col min="12025" max="12025" width="4.28515625" customWidth="1"/>
    <col min="12026" max="12026" width="7.28515625" customWidth="1"/>
    <col min="12027" max="12027" width="4.42578125" customWidth="1"/>
    <col min="12028" max="12028" width="5.42578125" customWidth="1"/>
    <col min="12029" max="12029" width="4" customWidth="1"/>
    <col min="12030" max="12030" width="5.5703125" customWidth="1"/>
    <col min="12031" max="12031" width="4" customWidth="1"/>
    <col min="12032" max="12032" width="6.7109375" customWidth="1"/>
    <col min="12033" max="12033" width="3.85546875" customWidth="1"/>
    <col min="12034" max="12035" width="7.42578125" customWidth="1"/>
    <col min="12036" max="12036" width="8.28515625" customWidth="1"/>
    <col min="12037" max="12038" width="8.140625" customWidth="1"/>
    <col min="12039" max="12039" width="3.42578125" customWidth="1"/>
    <col min="12040" max="12040" width="6.85546875" customWidth="1"/>
    <col min="12041" max="12041" width="3.5703125" customWidth="1"/>
    <col min="12042" max="12042" width="6.42578125" customWidth="1"/>
    <col min="12043" max="12043" width="10.7109375" customWidth="1"/>
    <col min="12271" max="12271" width="2.7109375" customWidth="1"/>
    <col min="12272" max="12272" width="16.140625" customWidth="1"/>
    <col min="12273" max="12273" width="8.42578125" customWidth="1"/>
    <col min="12274" max="12274" width="2.42578125" customWidth="1"/>
    <col min="12275" max="12275" width="2.28515625" customWidth="1"/>
    <col min="12276" max="12276" width="3.140625" customWidth="1"/>
    <col min="12277" max="12277" width="8" customWidth="1"/>
    <col min="12278" max="12278" width="6.28515625" customWidth="1"/>
    <col min="12279" max="12279" width="6.140625" customWidth="1"/>
    <col min="12280" max="12280" width="7.42578125" customWidth="1"/>
    <col min="12281" max="12281" width="4.28515625" customWidth="1"/>
    <col min="12282" max="12282" width="7.28515625" customWidth="1"/>
    <col min="12283" max="12283" width="4.42578125" customWidth="1"/>
    <col min="12284" max="12284" width="5.42578125" customWidth="1"/>
    <col min="12285" max="12285" width="4" customWidth="1"/>
    <col min="12286" max="12286" width="5.5703125" customWidth="1"/>
    <col min="12287" max="12287" width="4" customWidth="1"/>
    <col min="12288" max="12288" width="6.7109375" customWidth="1"/>
    <col min="12289" max="12289" width="3.85546875" customWidth="1"/>
    <col min="12290" max="12291" width="7.42578125" customWidth="1"/>
    <col min="12292" max="12292" width="8.28515625" customWidth="1"/>
    <col min="12293" max="12294" width="8.140625" customWidth="1"/>
    <col min="12295" max="12295" width="3.42578125" customWidth="1"/>
    <col min="12296" max="12296" width="6.85546875" customWidth="1"/>
    <col min="12297" max="12297" width="3.5703125" customWidth="1"/>
    <col min="12298" max="12298" width="6.42578125" customWidth="1"/>
    <col min="12299" max="12299" width="10.7109375" customWidth="1"/>
    <col min="12527" max="12527" width="2.7109375" customWidth="1"/>
    <col min="12528" max="12528" width="16.140625" customWidth="1"/>
    <col min="12529" max="12529" width="8.42578125" customWidth="1"/>
    <col min="12530" max="12530" width="2.42578125" customWidth="1"/>
    <col min="12531" max="12531" width="2.28515625" customWidth="1"/>
    <col min="12532" max="12532" width="3.140625" customWidth="1"/>
    <col min="12533" max="12533" width="8" customWidth="1"/>
    <col min="12534" max="12534" width="6.28515625" customWidth="1"/>
    <col min="12535" max="12535" width="6.140625" customWidth="1"/>
    <col min="12536" max="12536" width="7.42578125" customWidth="1"/>
    <col min="12537" max="12537" width="4.28515625" customWidth="1"/>
    <col min="12538" max="12538" width="7.28515625" customWidth="1"/>
    <col min="12539" max="12539" width="4.42578125" customWidth="1"/>
    <col min="12540" max="12540" width="5.42578125" customWidth="1"/>
    <col min="12541" max="12541" width="4" customWidth="1"/>
    <col min="12542" max="12542" width="5.5703125" customWidth="1"/>
    <col min="12543" max="12543" width="4" customWidth="1"/>
    <col min="12544" max="12544" width="6.7109375" customWidth="1"/>
    <col min="12545" max="12545" width="3.85546875" customWidth="1"/>
    <col min="12546" max="12547" width="7.42578125" customWidth="1"/>
    <col min="12548" max="12548" width="8.28515625" customWidth="1"/>
    <col min="12549" max="12550" width="8.140625" customWidth="1"/>
    <col min="12551" max="12551" width="3.42578125" customWidth="1"/>
    <col min="12552" max="12552" width="6.85546875" customWidth="1"/>
    <col min="12553" max="12553" width="3.5703125" customWidth="1"/>
    <col min="12554" max="12554" width="6.42578125" customWidth="1"/>
    <col min="12555" max="12555" width="10.7109375" customWidth="1"/>
    <col min="12783" max="12783" width="2.7109375" customWidth="1"/>
    <col min="12784" max="12784" width="16.140625" customWidth="1"/>
    <col min="12785" max="12785" width="8.42578125" customWidth="1"/>
    <col min="12786" max="12786" width="2.42578125" customWidth="1"/>
    <col min="12787" max="12787" width="2.28515625" customWidth="1"/>
    <col min="12788" max="12788" width="3.140625" customWidth="1"/>
    <col min="12789" max="12789" width="8" customWidth="1"/>
    <col min="12790" max="12790" width="6.28515625" customWidth="1"/>
    <col min="12791" max="12791" width="6.140625" customWidth="1"/>
    <col min="12792" max="12792" width="7.42578125" customWidth="1"/>
    <col min="12793" max="12793" width="4.28515625" customWidth="1"/>
    <col min="12794" max="12794" width="7.28515625" customWidth="1"/>
    <col min="12795" max="12795" width="4.42578125" customWidth="1"/>
    <col min="12796" max="12796" width="5.42578125" customWidth="1"/>
    <col min="12797" max="12797" width="4" customWidth="1"/>
    <col min="12798" max="12798" width="5.5703125" customWidth="1"/>
    <col min="12799" max="12799" width="4" customWidth="1"/>
    <col min="12800" max="12800" width="6.7109375" customWidth="1"/>
    <col min="12801" max="12801" width="3.85546875" customWidth="1"/>
    <col min="12802" max="12803" width="7.42578125" customWidth="1"/>
    <col min="12804" max="12804" width="8.28515625" customWidth="1"/>
    <col min="12805" max="12806" width="8.140625" customWidth="1"/>
    <col min="12807" max="12807" width="3.42578125" customWidth="1"/>
    <col min="12808" max="12808" width="6.85546875" customWidth="1"/>
    <col min="12809" max="12809" width="3.5703125" customWidth="1"/>
    <col min="12810" max="12810" width="6.42578125" customWidth="1"/>
    <col min="12811" max="12811" width="10.7109375" customWidth="1"/>
    <col min="13039" max="13039" width="2.7109375" customWidth="1"/>
    <col min="13040" max="13040" width="16.140625" customWidth="1"/>
    <col min="13041" max="13041" width="8.42578125" customWidth="1"/>
    <col min="13042" max="13042" width="2.42578125" customWidth="1"/>
    <col min="13043" max="13043" width="2.28515625" customWidth="1"/>
    <col min="13044" max="13044" width="3.140625" customWidth="1"/>
    <col min="13045" max="13045" width="8" customWidth="1"/>
    <col min="13046" max="13046" width="6.28515625" customWidth="1"/>
    <col min="13047" max="13047" width="6.140625" customWidth="1"/>
    <col min="13048" max="13048" width="7.42578125" customWidth="1"/>
    <col min="13049" max="13049" width="4.28515625" customWidth="1"/>
    <col min="13050" max="13050" width="7.28515625" customWidth="1"/>
    <col min="13051" max="13051" width="4.42578125" customWidth="1"/>
    <col min="13052" max="13052" width="5.42578125" customWidth="1"/>
    <col min="13053" max="13053" width="4" customWidth="1"/>
    <col min="13054" max="13054" width="5.5703125" customWidth="1"/>
    <col min="13055" max="13055" width="4" customWidth="1"/>
    <col min="13056" max="13056" width="6.7109375" customWidth="1"/>
    <col min="13057" max="13057" width="3.85546875" customWidth="1"/>
    <col min="13058" max="13059" width="7.42578125" customWidth="1"/>
    <col min="13060" max="13060" width="8.28515625" customWidth="1"/>
    <col min="13061" max="13062" width="8.140625" customWidth="1"/>
    <col min="13063" max="13063" width="3.42578125" customWidth="1"/>
    <col min="13064" max="13064" width="6.85546875" customWidth="1"/>
    <col min="13065" max="13065" width="3.5703125" customWidth="1"/>
    <col min="13066" max="13066" width="6.42578125" customWidth="1"/>
    <col min="13067" max="13067" width="10.7109375" customWidth="1"/>
    <col min="13295" max="13295" width="2.7109375" customWidth="1"/>
    <col min="13296" max="13296" width="16.140625" customWidth="1"/>
    <col min="13297" max="13297" width="8.42578125" customWidth="1"/>
    <col min="13298" max="13298" width="2.42578125" customWidth="1"/>
    <col min="13299" max="13299" width="2.28515625" customWidth="1"/>
    <col min="13300" max="13300" width="3.140625" customWidth="1"/>
    <col min="13301" max="13301" width="8" customWidth="1"/>
    <col min="13302" max="13302" width="6.28515625" customWidth="1"/>
    <col min="13303" max="13303" width="6.140625" customWidth="1"/>
    <col min="13304" max="13304" width="7.42578125" customWidth="1"/>
    <col min="13305" max="13305" width="4.28515625" customWidth="1"/>
    <col min="13306" max="13306" width="7.28515625" customWidth="1"/>
    <col min="13307" max="13307" width="4.42578125" customWidth="1"/>
    <col min="13308" max="13308" width="5.42578125" customWidth="1"/>
    <col min="13309" max="13309" width="4" customWidth="1"/>
    <col min="13310" max="13310" width="5.5703125" customWidth="1"/>
    <col min="13311" max="13311" width="4" customWidth="1"/>
    <col min="13312" max="13312" width="6.7109375" customWidth="1"/>
    <col min="13313" max="13313" width="3.85546875" customWidth="1"/>
    <col min="13314" max="13315" width="7.42578125" customWidth="1"/>
    <col min="13316" max="13316" width="8.28515625" customWidth="1"/>
    <col min="13317" max="13318" width="8.140625" customWidth="1"/>
    <col min="13319" max="13319" width="3.42578125" customWidth="1"/>
    <col min="13320" max="13320" width="6.85546875" customWidth="1"/>
    <col min="13321" max="13321" width="3.5703125" customWidth="1"/>
    <col min="13322" max="13322" width="6.42578125" customWidth="1"/>
    <col min="13323" max="13323" width="10.7109375" customWidth="1"/>
    <col min="13551" max="13551" width="2.7109375" customWidth="1"/>
    <col min="13552" max="13552" width="16.140625" customWidth="1"/>
    <col min="13553" max="13553" width="8.42578125" customWidth="1"/>
    <col min="13554" max="13554" width="2.42578125" customWidth="1"/>
    <col min="13555" max="13555" width="2.28515625" customWidth="1"/>
    <col min="13556" max="13556" width="3.140625" customWidth="1"/>
    <col min="13557" max="13557" width="8" customWidth="1"/>
    <col min="13558" max="13558" width="6.28515625" customWidth="1"/>
    <col min="13559" max="13559" width="6.140625" customWidth="1"/>
    <col min="13560" max="13560" width="7.42578125" customWidth="1"/>
    <col min="13561" max="13561" width="4.28515625" customWidth="1"/>
    <col min="13562" max="13562" width="7.28515625" customWidth="1"/>
    <col min="13563" max="13563" width="4.42578125" customWidth="1"/>
    <col min="13564" max="13564" width="5.42578125" customWidth="1"/>
    <col min="13565" max="13565" width="4" customWidth="1"/>
    <col min="13566" max="13566" width="5.5703125" customWidth="1"/>
    <col min="13567" max="13567" width="4" customWidth="1"/>
    <col min="13568" max="13568" width="6.7109375" customWidth="1"/>
    <col min="13569" max="13569" width="3.85546875" customWidth="1"/>
    <col min="13570" max="13571" width="7.42578125" customWidth="1"/>
    <col min="13572" max="13572" width="8.28515625" customWidth="1"/>
    <col min="13573" max="13574" width="8.140625" customWidth="1"/>
    <col min="13575" max="13575" width="3.42578125" customWidth="1"/>
    <col min="13576" max="13576" width="6.85546875" customWidth="1"/>
    <col min="13577" max="13577" width="3.5703125" customWidth="1"/>
    <col min="13578" max="13578" width="6.42578125" customWidth="1"/>
    <col min="13579" max="13579" width="10.7109375" customWidth="1"/>
    <col min="13807" max="13807" width="2.7109375" customWidth="1"/>
    <col min="13808" max="13808" width="16.140625" customWidth="1"/>
    <col min="13809" max="13809" width="8.42578125" customWidth="1"/>
    <col min="13810" max="13810" width="2.42578125" customWidth="1"/>
    <col min="13811" max="13811" width="2.28515625" customWidth="1"/>
    <col min="13812" max="13812" width="3.140625" customWidth="1"/>
    <col min="13813" max="13813" width="8" customWidth="1"/>
    <col min="13814" max="13814" width="6.28515625" customWidth="1"/>
    <col min="13815" max="13815" width="6.140625" customWidth="1"/>
    <col min="13816" max="13816" width="7.42578125" customWidth="1"/>
    <col min="13817" max="13817" width="4.28515625" customWidth="1"/>
    <col min="13818" max="13818" width="7.28515625" customWidth="1"/>
    <col min="13819" max="13819" width="4.42578125" customWidth="1"/>
    <col min="13820" max="13820" width="5.42578125" customWidth="1"/>
    <col min="13821" max="13821" width="4" customWidth="1"/>
    <col min="13822" max="13822" width="5.5703125" customWidth="1"/>
    <col min="13823" max="13823" width="4" customWidth="1"/>
    <col min="13824" max="13824" width="6.7109375" customWidth="1"/>
    <col min="13825" max="13825" width="3.85546875" customWidth="1"/>
    <col min="13826" max="13827" width="7.42578125" customWidth="1"/>
    <col min="13828" max="13828" width="8.28515625" customWidth="1"/>
    <col min="13829" max="13830" width="8.140625" customWidth="1"/>
    <col min="13831" max="13831" width="3.42578125" customWidth="1"/>
    <col min="13832" max="13832" width="6.85546875" customWidth="1"/>
    <col min="13833" max="13833" width="3.5703125" customWidth="1"/>
    <col min="13834" max="13834" width="6.42578125" customWidth="1"/>
    <col min="13835" max="13835" width="10.7109375" customWidth="1"/>
    <col min="14063" max="14063" width="2.7109375" customWidth="1"/>
    <col min="14064" max="14064" width="16.140625" customWidth="1"/>
    <col min="14065" max="14065" width="8.42578125" customWidth="1"/>
    <col min="14066" max="14066" width="2.42578125" customWidth="1"/>
    <col min="14067" max="14067" width="2.28515625" customWidth="1"/>
    <col min="14068" max="14068" width="3.140625" customWidth="1"/>
    <col min="14069" max="14069" width="8" customWidth="1"/>
    <col min="14070" max="14070" width="6.28515625" customWidth="1"/>
    <col min="14071" max="14071" width="6.140625" customWidth="1"/>
    <col min="14072" max="14072" width="7.42578125" customWidth="1"/>
    <col min="14073" max="14073" width="4.28515625" customWidth="1"/>
    <col min="14074" max="14074" width="7.28515625" customWidth="1"/>
    <col min="14075" max="14075" width="4.42578125" customWidth="1"/>
    <col min="14076" max="14076" width="5.42578125" customWidth="1"/>
    <col min="14077" max="14077" width="4" customWidth="1"/>
    <col min="14078" max="14078" width="5.5703125" customWidth="1"/>
    <col min="14079" max="14079" width="4" customWidth="1"/>
    <col min="14080" max="14080" width="6.7109375" customWidth="1"/>
    <col min="14081" max="14081" width="3.85546875" customWidth="1"/>
    <col min="14082" max="14083" width="7.42578125" customWidth="1"/>
    <col min="14084" max="14084" width="8.28515625" customWidth="1"/>
    <col min="14085" max="14086" width="8.140625" customWidth="1"/>
    <col min="14087" max="14087" width="3.42578125" customWidth="1"/>
    <col min="14088" max="14088" width="6.85546875" customWidth="1"/>
    <col min="14089" max="14089" width="3.5703125" customWidth="1"/>
    <col min="14090" max="14090" width="6.42578125" customWidth="1"/>
    <col min="14091" max="14091" width="10.7109375" customWidth="1"/>
    <col min="14319" max="14319" width="2.7109375" customWidth="1"/>
    <col min="14320" max="14320" width="16.140625" customWidth="1"/>
    <col min="14321" max="14321" width="8.42578125" customWidth="1"/>
    <col min="14322" max="14322" width="2.42578125" customWidth="1"/>
    <col min="14323" max="14323" width="2.28515625" customWidth="1"/>
    <col min="14324" max="14324" width="3.140625" customWidth="1"/>
    <col min="14325" max="14325" width="8" customWidth="1"/>
    <col min="14326" max="14326" width="6.28515625" customWidth="1"/>
    <col min="14327" max="14327" width="6.140625" customWidth="1"/>
    <col min="14328" max="14328" width="7.42578125" customWidth="1"/>
    <col min="14329" max="14329" width="4.28515625" customWidth="1"/>
    <col min="14330" max="14330" width="7.28515625" customWidth="1"/>
    <col min="14331" max="14331" width="4.42578125" customWidth="1"/>
    <col min="14332" max="14332" width="5.42578125" customWidth="1"/>
    <col min="14333" max="14333" width="4" customWidth="1"/>
    <col min="14334" max="14334" width="5.5703125" customWidth="1"/>
    <col min="14335" max="14335" width="4" customWidth="1"/>
    <col min="14336" max="14336" width="6.7109375" customWidth="1"/>
    <col min="14337" max="14337" width="3.85546875" customWidth="1"/>
    <col min="14338" max="14339" width="7.42578125" customWidth="1"/>
    <col min="14340" max="14340" width="8.28515625" customWidth="1"/>
    <col min="14341" max="14342" width="8.140625" customWidth="1"/>
    <col min="14343" max="14343" width="3.42578125" customWidth="1"/>
    <col min="14344" max="14344" width="6.85546875" customWidth="1"/>
    <col min="14345" max="14345" width="3.5703125" customWidth="1"/>
    <col min="14346" max="14346" width="6.42578125" customWidth="1"/>
    <col min="14347" max="14347" width="10.7109375" customWidth="1"/>
    <col min="14575" max="14575" width="2.7109375" customWidth="1"/>
    <col min="14576" max="14576" width="16.140625" customWidth="1"/>
    <col min="14577" max="14577" width="8.42578125" customWidth="1"/>
    <col min="14578" max="14578" width="2.42578125" customWidth="1"/>
    <col min="14579" max="14579" width="2.28515625" customWidth="1"/>
    <col min="14580" max="14580" width="3.140625" customWidth="1"/>
    <col min="14581" max="14581" width="8" customWidth="1"/>
    <col min="14582" max="14582" width="6.28515625" customWidth="1"/>
    <col min="14583" max="14583" width="6.140625" customWidth="1"/>
    <col min="14584" max="14584" width="7.42578125" customWidth="1"/>
    <col min="14585" max="14585" width="4.28515625" customWidth="1"/>
    <col min="14586" max="14586" width="7.28515625" customWidth="1"/>
    <col min="14587" max="14587" width="4.42578125" customWidth="1"/>
    <col min="14588" max="14588" width="5.42578125" customWidth="1"/>
    <col min="14589" max="14589" width="4" customWidth="1"/>
    <col min="14590" max="14590" width="5.5703125" customWidth="1"/>
    <col min="14591" max="14591" width="4" customWidth="1"/>
    <col min="14592" max="14592" width="6.7109375" customWidth="1"/>
    <col min="14593" max="14593" width="3.85546875" customWidth="1"/>
    <col min="14594" max="14595" width="7.42578125" customWidth="1"/>
    <col min="14596" max="14596" width="8.28515625" customWidth="1"/>
    <col min="14597" max="14598" width="8.140625" customWidth="1"/>
    <col min="14599" max="14599" width="3.42578125" customWidth="1"/>
    <col min="14600" max="14600" width="6.85546875" customWidth="1"/>
    <col min="14601" max="14601" width="3.5703125" customWidth="1"/>
    <col min="14602" max="14602" width="6.42578125" customWidth="1"/>
    <col min="14603" max="14603" width="10.7109375" customWidth="1"/>
    <col min="14831" max="14831" width="2.7109375" customWidth="1"/>
    <col min="14832" max="14832" width="16.140625" customWidth="1"/>
    <col min="14833" max="14833" width="8.42578125" customWidth="1"/>
    <col min="14834" max="14834" width="2.42578125" customWidth="1"/>
    <col min="14835" max="14835" width="2.28515625" customWidth="1"/>
    <col min="14836" max="14836" width="3.140625" customWidth="1"/>
    <col min="14837" max="14837" width="8" customWidth="1"/>
    <col min="14838" max="14838" width="6.28515625" customWidth="1"/>
    <col min="14839" max="14839" width="6.140625" customWidth="1"/>
    <col min="14840" max="14840" width="7.42578125" customWidth="1"/>
    <col min="14841" max="14841" width="4.28515625" customWidth="1"/>
    <col min="14842" max="14842" width="7.28515625" customWidth="1"/>
    <col min="14843" max="14843" width="4.42578125" customWidth="1"/>
    <col min="14844" max="14844" width="5.42578125" customWidth="1"/>
    <col min="14845" max="14845" width="4" customWidth="1"/>
    <col min="14846" max="14846" width="5.5703125" customWidth="1"/>
    <col min="14847" max="14847" width="4" customWidth="1"/>
    <col min="14848" max="14848" width="6.7109375" customWidth="1"/>
    <col min="14849" max="14849" width="3.85546875" customWidth="1"/>
    <col min="14850" max="14851" width="7.42578125" customWidth="1"/>
    <col min="14852" max="14852" width="8.28515625" customWidth="1"/>
    <col min="14853" max="14854" width="8.140625" customWidth="1"/>
    <col min="14855" max="14855" width="3.42578125" customWidth="1"/>
    <col min="14856" max="14856" width="6.85546875" customWidth="1"/>
    <col min="14857" max="14857" width="3.5703125" customWidth="1"/>
    <col min="14858" max="14858" width="6.42578125" customWidth="1"/>
    <col min="14859" max="14859" width="10.7109375" customWidth="1"/>
    <col min="15087" max="15087" width="2.7109375" customWidth="1"/>
    <col min="15088" max="15088" width="16.140625" customWidth="1"/>
    <col min="15089" max="15089" width="8.42578125" customWidth="1"/>
    <col min="15090" max="15090" width="2.42578125" customWidth="1"/>
    <col min="15091" max="15091" width="2.28515625" customWidth="1"/>
    <col min="15092" max="15092" width="3.140625" customWidth="1"/>
    <col min="15093" max="15093" width="8" customWidth="1"/>
    <col min="15094" max="15094" width="6.28515625" customWidth="1"/>
    <col min="15095" max="15095" width="6.140625" customWidth="1"/>
    <col min="15096" max="15096" width="7.42578125" customWidth="1"/>
    <col min="15097" max="15097" width="4.28515625" customWidth="1"/>
    <col min="15098" max="15098" width="7.28515625" customWidth="1"/>
    <col min="15099" max="15099" width="4.42578125" customWidth="1"/>
    <col min="15100" max="15100" width="5.42578125" customWidth="1"/>
    <col min="15101" max="15101" width="4" customWidth="1"/>
    <col min="15102" max="15102" width="5.5703125" customWidth="1"/>
    <col min="15103" max="15103" width="4" customWidth="1"/>
    <col min="15104" max="15104" width="6.7109375" customWidth="1"/>
    <col min="15105" max="15105" width="3.85546875" customWidth="1"/>
    <col min="15106" max="15107" width="7.42578125" customWidth="1"/>
    <col min="15108" max="15108" width="8.28515625" customWidth="1"/>
    <col min="15109" max="15110" width="8.140625" customWidth="1"/>
    <col min="15111" max="15111" width="3.42578125" customWidth="1"/>
    <col min="15112" max="15112" width="6.85546875" customWidth="1"/>
    <col min="15113" max="15113" width="3.5703125" customWidth="1"/>
    <col min="15114" max="15114" width="6.42578125" customWidth="1"/>
    <col min="15115" max="15115" width="10.7109375" customWidth="1"/>
    <col min="15343" max="15343" width="2.7109375" customWidth="1"/>
    <col min="15344" max="15344" width="16.140625" customWidth="1"/>
    <col min="15345" max="15345" width="8.42578125" customWidth="1"/>
    <col min="15346" max="15346" width="2.42578125" customWidth="1"/>
    <col min="15347" max="15347" width="2.28515625" customWidth="1"/>
    <col min="15348" max="15348" width="3.140625" customWidth="1"/>
    <col min="15349" max="15349" width="8" customWidth="1"/>
    <col min="15350" max="15350" width="6.28515625" customWidth="1"/>
    <col min="15351" max="15351" width="6.140625" customWidth="1"/>
    <col min="15352" max="15352" width="7.42578125" customWidth="1"/>
    <col min="15353" max="15353" width="4.28515625" customWidth="1"/>
    <col min="15354" max="15354" width="7.28515625" customWidth="1"/>
    <col min="15355" max="15355" width="4.42578125" customWidth="1"/>
    <col min="15356" max="15356" width="5.42578125" customWidth="1"/>
    <col min="15357" max="15357" width="4" customWidth="1"/>
    <col min="15358" max="15358" width="5.5703125" customWidth="1"/>
    <col min="15359" max="15359" width="4" customWidth="1"/>
    <col min="15360" max="15360" width="6.7109375" customWidth="1"/>
    <col min="15361" max="15361" width="3.85546875" customWidth="1"/>
    <col min="15362" max="15363" width="7.42578125" customWidth="1"/>
    <col min="15364" max="15364" width="8.28515625" customWidth="1"/>
    <col min="15365" max="15366" width="8.140625" customWidth="1"/>
    <col min="15367" max="15367" width="3.42578125" customWidth="1"/>
    <col min="15368" max="15368" width="6.85546875" customWidth="1"/>
    <col min="15369" max="15369" width="3.5703125" customWidth="1"/>
    <col min="15370" max="15370" width="6.42578125" customWidth="1"/>
    <col min="15371" max="15371" width="10.7109375" customWidth="1"/>
    <col min="15599" max="15599" width="2.7109375" customWidth="1"/>
    <col min="15600" max="15600" width="16.140625" customWidth="1"/>
    <col min="15601" max="15601" width="8.42578125" customWidth="1"/>
    <col min="15602" max="15602" width="2.42578125" customWidth="1"/>
    <col min="15603" max="15603" width="2.28515625" customWidth="1"/>
    <col min="15604" max="15604" width="3.140625" customWidth="1"/>
    <col min="15605" max="15605" width="8" customWidth="1"/>
    <col min="15606" max="15606" width="6.28515625" customWidth="1"/>
    <col min="15607" max="15607" width="6.140625" customWidth="1"/>
    <col min="15608" max="15608" width="7.42578125" customWidth="1"/>
    <col min="15609" max="15609" width="4.28515625" customWidth="1"/>
    <col min="15610" max="15610" width="7.28515625" customWidth="1"/>
    <col min="15611" max="15611" width="4.42578125" customWidth="1"/>
    <col min="15612" max="15612" width="5.42578125" customWidth="1"/>
    <col min="15613" max="15613" width="4" customWidth="1"/>
    <col min="15614" max="15614" width="5.5703125" customWidth="1"/>
    <col min="15615" max="15615" width="4" customWidth="1"/>
    <col min="15616" max="15616" width="6.7109375" customWidth="1"/>
    <col min="15617" max="15617" width="3.85546875" customWidth="1"/>
    <col min="15618" max="15619" width="7.42578125" customWidth="1"/>
    <col min="15620" max="15620" width="8.28515625" customWidth="1"/>
    <col min="15621" max="15622" width="8.140625" customWidth="1"/>
    <col min="15623" max="15623" width="3.42578125" customWidth="1"/>
    <col min="15624" max="15624" width="6.85546875" customWidth="1"/>
    <col min="15625" max="15625" width="3.5703125" customWidth="1"/>
    <col min="15626" max="15626" width="6.42578125" customWidth="1"/>
    <col min="15627" max="15627" width="10.7109375" customWidth="1"/>
    <col min="15855" max="15855" width="2.7109375" customWidth="1"/>
    <col min="15856" max="15856" width="16.140625" customWidth="1"/>
    <col min="15857" max="15857" width="8.42578125" customWidth="1"/>
    <col min="15858" max="15858" width="2.42578125" customWidth="1"/>
    <col min="15859" max="15859" width="2.28515625" customWidth="1"/>
    <col min="15860" max="15860" width="3.140625" customWidth="1"/>
    <col min="15861" max="15861" width="8" customWidth="1"/>
    <col min="15862" max="15862" width="6.28515625" customWidth="1"/>
    <col min="15863" max="15863" width="6.140625" customWidth="1"/>
    <col min="15864" max="15864" width="7.42578125" customWidth="1"/>
    <col min="15865" max="15865" width="4.28515625" customWidth="1"/>
    <col min="15866" max="15866" width="7.28515625" customWidth="1"/>
    <col min="15867" max="15867" width="4.42578125" customWidth="1"/>
    <col min="15868" max="15868" width="5.42578125" customWidth="1"/>
    <col min="15869" max="15869" width="4" customWidth="1"/>
    <col min="15870" max="15870" width="5.5703125" customWidth="1"/>
    <col min="15871" max="15871" width="4" customWidth="1"/>
    <col min="15872" max="15872" width="6.7109375" customWidth="1"/>
    <col min="15873" max="15873" width="3.85546875" customWidth="1"/>
    <col min="15874" max="15875" width="7.42578125" customWidth="1"/>
    <col min="15876" max="15876" width="8.28515625" customWidth="1"/>
    <col min="15877" max="15878" width="8.140625" customWidth="1"/>
    <col min="15879" max="15879" width="3.42578125" customWidth="1"/>
    <col min="15880" max="15880" width="6.85546875" customWidth="1"/>
    <col min="15881" max="15881" width="3.5703125" customWidth="1"/>
    <col min="15882" max="15882" width="6.42578125" customWidth="1"/>
    <col min="15883" max="15883" width="10.7109375" customWidth="1"/>
    <col min="16111" max="16111" width="2.7109375" customWidth="1"/>
    <col min="16112" max="16112" width="16.140625" customWidth="1"/>
    <col min="16113" max="16113" width="8.42578125" customWidth="1"/>
    <col min="16114" max="16114" width="2.42578125" customWidth="1"/>
    <col min="16115" max="16115" width="2.28515625" customWidth="1"/>
    <col min="16116" max="16116" width="3.140625" customWidth="1"/>
    <col min="16117" max="16117" width="8" customWidth="1"/>
    <col min="16118" max="16118" width="6.28515625" customWidth="1"/>
    <col min="16119" max="16119" width="6.140625" customWidth="1"/>
    <col min="16120" max="16120" width="7.42578125" customWidth="1"/>
    <col min="16121" max="16121" width="4.28515625" customWidth="1"/>
    <col min="16122" max="16122" width="7.28515625" customWidth="1"/>
    <col min="16123" max="16123" width="4.42578125" customWidth="1"/>
    <col min="16124" max="16124" width="5.42578125" customWidth="1"/>
    <col min="16125" max="16125" width="4" customWidth="1"/>
    <col min="16126" max="16126" width="5.5703125" customWidth="1"/>
    <col min="16127" max="16127" width="4" customWidth="1"/>
    <col min="16128" max="16128" width="6.7109375" customWidth="1"/>
    <col min="16129" max="16129" width="3.85546875" customWidth="1"/>
    <col min="16130" max="16131" width="7.42578125" customWidth="1"/>
    <col min="16132" max="16132" width="8.28515625" customWidth="1"/>
    <col min="16133" max="16134" width="8.140625" customWidth="1"/>
    <col min="16135" max="16135" width="3.42578125" customWidth="1"/>
    <col min="16136" max="16136" width="6.85546875" customWidth="1"/>
    <col min="16137" max="16137" width="3.5703125" customWidth="1"/>
    <col min="16138" max="16138" width="6.42578125" customWidth="1"/>
    <col min="16139" max="16139" width="10.7109375" customWidth="1"/>
  </cols>
  <sheetData>
    <row r="1" spans="1:29" s="46" customFormat="1" ht="22.5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</row>
    <row r="2" spans="1:29" s="46" customFormat="1" ht="22.5">
      <c r="A2" s="445" t="s">
        <v>40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</row>
    <row r="3" spans="1:29" s="46" customFormat="1" ht="18.75">
      <c r="A3" s="446" t="s">
        <v>41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</row>
    <row r="4" spans="1:29" s="46" customFormat="1" ht="18.75">
      <c r="A4" s="47" t="s">
        <v>42</v>
      </c>
      <c r="B4" s="47"/>
      <c r="C4" s="48"/>
      <c r="D4" s="47"/>
      <c r="E4" s="47"/>
      <c r="F4" s="47"/>
      <c r="G4" s="49"/>
      <c r="H4" s="47"/>
      <c r="I4" s="47"/>
      <c r="J4" s="49"/>
      <c r="K4" s="49"/>
      <c r="L4" s="49"/>
      <c r="M4" s="49"/>
      <c r="N4" s="49"/>
      <c r="O4" s="49"/>
      <c r="P4" s="49"/>
      <c r="Q4" s="49"/>
      <c r="R4" s="49"/>
      <c r="S4" s="47"/>
      <c r="T4" s="49"/>
      <c r="U4" s="49"/>
      <c r="V4" s="47"/>
      <c r="W4" s="47"/>
      <c r="X4" s="47"/>
      <c r="Y4" s="47"/>
      <c r="Z4" s="47"/>
      <c r="AA4" s="49"/>
      <c r="AB4" s="49"/>
      <c r="AC4" s="47"/>
    </row>
    <row r="5" spans="1:29" s="46" customFormat="1" ht="18.75">
      <c r="A5" s="47" t="s">
        <v>43</v>
      </c>
      <c r="B5" s="47"/>
      <c r="C5" s="49"/>
      <c r="D5" s="47"/>
      <c r="E5" s="47"/>
      <c r="F5" s="47"/>
      <c r="G5" s="49"/>
      <c r="H5" s="47"/>
      <c r="I5" s="47"/>
      <c r="J5" s="49"/>
      <c r="K5" s="49"/>
      <c r="L5" s="49"/>
      <c r="M5" s="49"/>
      <c r="N5" s="49"/>
      <c r="O5" s="49"/>
      <c r="P5" s="49"/>
      <c r="Q5" s="49"/>
      <c r="R5" s="49"/>
      <c r="S5" s="47"/>
      <c r="T5" s="49"/>
      <c r="U5" s="49"/>
      <c r="V5" s="47"/>
      <c r="W5" s="47"/>
      <c r="X5" s="47"/>
      <c r="Y5" s="47"/>
      <c r="Z5" s="47" t="s">
        <v>44</v>
      </c>
      <c r="AA5" s="49"/>
      <c r="AB5" s="49"/>
      <c r="AC5" s="47"/>
    </row>
    <row r="6" spans="1:29" s="46" customFormat="1" ht="18.75">
      <c r="A6" s="47"/>
      <c r="B6" s="47"/>
      <c r="C6" s="49"/>
      <c r="D6" s="47"/>
      <c r="E6" s="47"/>
      <c r="F6" s="47"/>
      <c r="G6" s="49"/>
      <c r="H6" s="47"/>
      <c r="I6" s="47"/>
      <c r="J6" s="49"/>
      <c r="K6" s="49"/>
      <c r="L6" s="49"/>
      <c r="M6" s="49"/>
      <c r="N6" s="49"/>
      <c r="O6" s="49"/>
      <c r="P6" s="49"/>
      <c r="Q6" s="49"/>
      <c r="R6" s="49"/>
      <c r="S6" s="47"/>
      <c r="T6" s="49"/>
      <c r="U6" s="49"/>
      <c r="V6" s="47"/>
      <c r="W6" s="47"/>
      <c r="X6" s="47"/>
      <c r="Y6" s="47"/>
      <c r="Z6" s="47" t="s">
        <v>45</v>
      </c>
      <c r="AA6" s="49"/>
      <c r="AB6" s="49"/>
      <c r="AC6" s="47"/>
    </row>
    <row r="7" spans="1:29" s="46" customFormat="1" ht="29.25">
      <c r="A7" s="447" t="s">
        <v>46</v>
      </c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</row>
    <row r="8" spans="1:29" s="46" customFormat="1" ht="28.5" customHeight="1">
      <c r="A8" s="448" t="s">
        <v>47</v>
      </c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</row>
    <row r="9" spans="1:29" s="53" customFormat="1" ht="16.5" hidden="1" customHeight="1">
      <c r="A9" s="440" t="s">
        <v>48</v>
      </c>
      <c r="B9" s="440" t="s">
        <v>49</v>
      </c>
      <c r="C9" s="444" t="s">
        <v>50</v>
      </c>
      <c r="D9" s="440" t="s">
        <v>13</v>
      </c>
      <c r="E9" s="440" t="s">
        <v>14</v>
      </c>
      <c r="F9" s="50"/>
      <c r="G9" s="51" t="s">
        <v>16</v>
      </c>
      <c r="H9" s="440" t="s">
        <v>51</v>
      </c>
      <c r="I9" s="52" t="s">
        <v>52</v>
      </c>
      <c r="J9" s="434" t="s">
        <v>53</v>
      </c>
      <c r="K9" s="442"/>
      <c r="L9" s="442"/>
      <c r="M9" s="442"/>
      <c r="N9" s="442"/>
      <c r="O9" s="442"/>
      <c r="P9" s="442"/>
      <c r="Q9" s="442"/>
      <c r="R9" s="442"/>
      <c r="S9" s="442"/>
      <c r="T9" s="443"/>
      <c r="U9" s="444" t="s">
        <v>54</v>
      </c>
      <c r="V9" s="440" t="s">
        <v>55</v>
      </c>
      <c r="W9" s="440" t="s">
        <v>56</v>
      </c>
      <c r="X9" s="52" t="s">
        <v>57</v>
      </c>
      <c r="Y9" s="431" t="s">
        <v>58</v>
      </c>
      <c r="Z9" s="432"/>
      <c r="AA9" s="431" t="s">
        <v>59</v>
      </c>
      <c r="AB9" s="432"/>
      <c r="AC9" s="433" t="s">
        <v>60</v>
      </c>
    </row>
    <row r="10" spans="1:29" s="53" customFormat="1" ht="16.5">
      <c r="A10" s="441"/>
      <c r="B10" s="441"/>
      <c r="C10" s="435"/>
      <c r="D10" s="441"/>
      <c r="E10" s="441"/>
      <c r="F10" s="54"/>
      <c r="G10" s="55" t="s">
        <v>22</v>
      </c>
      <c r="H10" s="441"/>
      <c r="I10" s="56" t="s">
        <v>61</v>
      </c>
      <c r="J10" s="434" t="s">
        <v>62</v>
      </c>
      <c r="K10" s="436" t="s">
        <v>30</v>
      </c>
      <c r="L10" s="437"/>
      <c r="M10" s="437"/>
      <c r="N10" s="437"/>
      <c r="O10" s="437"/>
      <c r="P10" s="437"/>
      <c r="Q10" s="437"/>
      <c r="R10" s="437"/>
      <c r="S10" s="438"/>
      <c r="T10" s="51" t="s">
        <v>63</v>
      </c>
      <c r="U10" s="435"/>
      <c r="V10" s="441"/>
      <c r="W10" s="441"/>
      <c r="X10" s="56" t="s">
        <v>64</v>
      </c>
      <c r="Y10" s="57" t="s">
        <v>65</v>
      </c>
      <c r="Z10" s="57" t="s">
        <v>66</v>
      </c>
      <c r="AA10" s="57" t="s">
        <v>65</v>
      </c>
      <c r="AB10" s="57" t="s">
        <v>66</v>
      </c>
      <c r="AC10" s="433"/>
    </row>
    <row r="11" spans="1:29" s="53" customFormat="1" ht="16.5">
      <c r="A11" s="57"/>
      <c r="B11" s="57"/>
      <c r="C11" s="58"/>
      <c r="D11" s="57"/>
      <c r="E11" s="57"/>
      <c r="F11" s="59"/>
      <c r="G11" s="58"/>
      <c r="H11" s="57"/>
      <c r="I11" s="57"/>
      <c r="J11" s="435"/>
      <c r="K11" s="55" t="s">
        <v>65</v>
      </c>
      <c r="L11" s="60" t="s">
        <v>67</v>
      </c>
      <c r="M11" s="60" t="s">
        <v>65</v>
      </c>
      <c r="N11" s="60" t="s">
        <v>68</v>
      </c>
      <c r="O11" s="60" t="s">
        <v>65</v>
      </c>
      <c r="P11" s="60" t="s">
        <v>69</v>
      </c>
      <c r="Q11" s="60" t="s">
        <v>65</v>
      </c>
      <c r="R11" s="60" t="s">
        <v>70</v>
      </c>
      <c r="S11" s="61" t="s">
        <v>18</v>
      </c>
      <c r="T11" s="55" t="s">
        <v>71</v>
      </c>
      <c r="U11" s="58"/>
      <c r="V11" s="57"/>
      <c r="W11" s="57"/>
      <c r="X11" s="57"/>
      <c r="Y11" s="57"/>
      <c r="Z11" s="57"/>
      <c r="AA11" s="58"/>
      <c r="AB11" s="58"/>
      <c r="AC11" s="57"/>
    </row>
    <row r="12" spans="1:29" s="53" customFormat="1" ht="16.5">
      <c r="A12" s="57">
        <v>1</v>
      </c>
      <c r="B12" s="57">
        <v>2</v>
      </c>
      <c r="C12" s="58">
        <v>3</v>
      </c>
      <c r="D12" s="62">
        <v>4</v>
      </c>
      <c r="E12" s="62">
        <v>5</v>
      </c>
      <c r="F12" s="59"/>
      <c r="G12" s="58">
        <v>6</v>
      </c>
      <c r="H12" s="57">
        <v>7</v>
      </c>
      <c r="I12" s="57">
        <v>8</v>
      </c>
      <c r="J12" s="58"/>
      <c r="K12" s="58"/>
      <c r="L12" s="58"/>
      <c r="M12" s="58"/>
      <c r="N12" s="58"/>
      <c r="O12" s="58"/>
      <c r="P12" s="58"/>
      <c r="Q12" s="58"/>
      <c r="R12" s="58"/>
      <c r="S12" s="62">
        <v>9</v>
      </c>
      <c r="T12" s="58">
        <v>12</v>
      </c>
      <c r="U12" s="58">
        <v>13</v>
      </c>
      <c r="V12" s="57">
        <v>14</v>
      </c>
      <c r="W12" s="57"/>
      <c r="X12" s="57"/>
      <c r="Y12" s="57">
        <v>16</v>
      </c>
      <c r="Z12" s="57">
        <v>17</v>
      </c>
      <c r="AA12" s="58">
        <v>18</v>
      </c>
      <c r="AB12" s="58"/>
      <c r="AC12" s="57">
        <v>19</v>
      </c>
    </row>
    <row r="13" spans="1:29" s="53" customFormat="1" ht="16.5">
      <c r="A13" s="63" t="s">
        <v>72</v>
      </c>
      <c r="B13" s="64" t="s">
        <v>73</v>
      </c>
      <c r="C13" s="65"/>
      <c r="D13" s="66"/>
      <c r="E13" s="66"/>
      <c r="F13" s="67"/>
      <c r="G13" s="65"/>
      <c r="H13" s="63"/>
      <c r="I13" s="63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5"/>
      <c r="U13" s="65"/>
      <c r="V13" s="63"/>
      <c r="W13" s="63"/>
      <c r="X13" s="63"/>
      <c r="Y13" s="63"/>
      <c r="Z13" s="63"/>
      <c r="AA13" s="65"/>
      <c r="AB13" s="65"/>
      <c r="AC13" s="68"/>
    </row>
    <row r="14" spans="1:29" s="80" customFormat="1" ht="16.5">
      <c r="A14" s="69">
        <v>1</v>
      </c>
      <c r="B14" s="70" t="s">
        <v>74</v>
      </c>
      <c r="C14" s="71" t="s">
        <v>75</v>
      </c>
      <c r="D14" s="72">
        <v>5</v>
      </c>
      <c r="E14" s="72">
        <v>9</v>
      </c>
      <c r="F14" s="72">
        <v>355</v>
      </c>
      <c r="G14" s="73">
        <f>355*6700</f>
        <v>2378500</v>
      </c>
      <c r="H14" s="74" t="s">
        <v>76</v>
      </c>
      <c r="I14" s="74" t="s">
        <v>77</v>
      </c>
      <c r="J14" s="73">
        <v>98000</v>
      </c>
      <c r="K14" s="73">
        <v>5</v>
      </c>
      <c r="L14" s="73">
        <f>K14*2500</f>
        <v>12500</v>
      </c>
      <c r="M14" s="73">
        <v>10</v>
      </c>
      <c r="N14" s="73">
        <f>M14*5000</f>
        <v>50000</v>
      </c>
      <c r="O14" s="73">
        <v>10</v>
      </c>
      <c r="P14" s="73">
        <f>O14*7500</f>
        <v>75000</v>
      </c>
      <c r="Q14" s="73">
        <v>8</v>
      </c>
      <c r="R14" s="73">
        <f>Q14*10000</f>
        <v>80000</v>
      </c>
      <c r="S14" s="75">
        <f>Q14+O14+M14+K14+K1</f>
        <v>33</v>
      </c>
      <c r="T14" s="73">
        <f>L14+N14+P14+R14</f>
        <v>217500</v>
      </c>
      <c r="U14" s="73">
        <f>(G14+J14+T14)*8%</f>
        <v>215520</v>
      </c>
      <c r="V14" s="76">
        <f>G14+J14+T14-U14</f>
        <v>2478480</v>
      </c>
      <c r="W14" s="76">
        <f>(V14-1000000)*5%</f>
        <v>73924</v>
      </c>
      <c r="X14" s="76">
        <f>V14-W14</f>
        <v>2404556</v>
      </c>
      <c r="Y14" s="72">
        <v>0</v>
      </c>
      <c r="Z14" s="73"/>
      <c r="AA14" s="73"/>
      <c r="AB14" s="77"/>
      <c r="AC14" s="78">
        <f>V14-W14+Z14</f>
        <v>2404556</v>
      </c>
    </row>
    <row r="15" spans="1:29" s="91" customFormat="1" ht="16.5">
      <c r="A15" s="69">
        <v>2</v>
      </c>
      <c r="B15" s="81" t="s">
        <v>78</v>
      </c>
      <c r="C15" s="82" t="s">
        <v>79</v>
      </c>
      <c r="D15" s="83">
        <v>4</v>
      </c>
      <c r="E15" s="83">
        <v>10</v>
      </c>
      <c r="F15" s="83">
        <v>288</v>
      </c>
      <c r="G15" s="84">
        <f>288*6700</f>
        <v>1929600</v>
      </c>
      <c r="H15" s="85" t="s">
        <v>80</v>
      </c>
      <c r="I15" s="86">
        <v>29594</v>
      </c>
      <c r="J15" s="84">
        <v>235200</v>
      </c>
      <c r="K15" s="84">
        <v>5</v>
      </c>
      <c r="L15" s="84">
        <f t="shared" ref="L15:L47" si="0">K15*2500</f>
        <v>12500</v>
      </c>
      <c r="M15" s="84">
        <v>10</v>
      </c>
      <c r="N15" s="84">
        <f t="shared" ref="N15:N32" si="1">M15*5000</f>
        <v>50000</v>
      </c>
      <c r="O15" s="84">
        <v>10</v>
      </c>
      <c r="P15" s="84">
        <f t="shared" ref="P15:P32" si="2">O15*7500</f>
        <v>75000</v>
      </c>
      <c r="Q15" s="84">
        <v>8</v>
      </c>
      <c r="R15" s="84">
        <f t="shared" ref="R15:R32" si="3">Q15*10000</f>
        <v>80000</v>
      </c>
      <c r="S15" s="87">
        <f t="shared" ref="S15:T35" si="4">K15+M15+O15+Q15</f>
        <v>33</v>
      </c>
      <c r="T15" s="84">
        <f t="shared" si="4"/>
        <v>217500</v>
      </c>
      <c r="U15" s="84">
        <f t="shared" ref="U15:U35" si="5">(G15+J15+T15)*8%</f>
        <v>190584</v>
      </c>
      <c r="V15" s="88">
        <f t="shared" ref="V15:V35" si="6">G15+J15+T15-U15</f>
        <v>2191716</v>
      </c>
      <c r="W15" s="88">
        <f>(V15-1000000)*5%</f>
        <v>59585.8</v>
      </c>
      <c r="X15" s="88">
        <f>V15-W15</f>
        <v>2132130.2000000002</v>
      </c>
      <c r="Y15" s="83">
        <v>0</v>
      </c>
      <c r="Z15" s="84">
        <f>Y15*19000</f>
        <v>0</v>
      </c>
      <c r="AA15" s="84"/>
      <c r="AB15" s="89"/>
      <c r="AC15" s="78">
        <f t="shared" ref="AC15:AC34" si="7">V15-W15+Z15</f>
        <v>2132130.2000000002</v>
      </c>
    </row>
    <row r="16" spans="1:29" s="91" customFormat="1" ht="16.5">
      <c r="A16" s="69">
        <v>3</v>
      </c>
      <c r="B16" s="81" t="s">
        <v>81</v>
      </c>
      <c r="C16" s="82" t="s">
        <v>75</v>
      </c>
      <c r="D16" s="83">
        <v>4</v>
      </c>
      <c r="E16" s="83">
        <v>9</v>
      </c>
      <c r="F16" s="83">
        <v>279</v>
      </c>
      <c r="G16" s="84">
        <f>279*6700*90%</f>
        <v>1682370</v>
      </c>
      <c r="H16" s="86" t="s">
        <v>82</v>
      </c>
      <c r="I16" s="86">
        <v>34709</v>
      </c>
      <c r="J16" s="84"/>
      <c r="K16" s="84">
        <v>5</v>
      </c>
      <c r="L16" s="84">
        <f>K16*2500</f>
        <v>12500</v>
      </c>
      <c r="M16" s="84">
        <v>10</v>
      </c>
      <c r="N16" s="84">
        <f>M16*5000</f>
        <v>50000</v>
      </c>
      <c r="O16" s="84">
        <v>3</v>
      </c>
      <c r="P16" s="84">
        <f>O16*7500</f>
        <v>22500</v>
      </c>
      <c r="Q16" s="84"/>
      <c r="R16" s="84">
        <f>Q16*10000</f>
        <v>0</v>
      </c>
      <c r="S16" s="87">
        <v>18</v>
      </c>
      <c r="T16" s="84">
        <f>L16+N16+P16+R16</f>
        <v>85000</v>
      </c>
      <c r="U16" s="84">
        <f>(G16+J16+T16)*8%</f>
        <v>141389.6</v>
      </c>
      <c r="V16" s="88">
        <f>G16+J16+T16-U16</f>
        <v>1625980.4</v>
      </c>
      <c r="W16" s="88">
        <f>(V16-1000000)*5%</f>
        <v>31299.019999999997</v>
      </c>
      <c r="X16" s="88">
        <f>V16-W16</f>
        <v>1594681.38</v>
      </c>
      <c r="Y16" s="83"/>
      <c r="Z16" s="84"/>
      <c r="AA16" s="84"/>
      <c r="AB16" s="89"/>
      <c r="AC16" s="78">
        <f t="shared" si="7"/>
        <v>1594681.38</v>
      </c>
    </row>
    <row r="17" spans="1:29" s="91" customFormat="1" ht="16.5">
      <c r="A17" s="69">
        <v>4</v>
      </c>
      <c r="B17" s="81" t="s">
        <v>83</v>
      </c>
      <c r="C17" s="82" t="s">
        <v>84</v>
      </c>
      <c r="D17" s="83">
        <v>4</v>
      </c>
      <c r="E17" s="83">
        <v>9</v>
      </c>
      <c r="F17" s="83">
        <v>279</v>
      </c>
      <c r="G17" s="84">
        <f>279*6700</f>
        <v>1869300</v>
      </c>
      <c r="H17" s="86" t="s">
        <v>85</v>
      </c>
      <c r="I17" s="86" t="s">
        <v>86</v>
      </c>
      <c r="J17" s="84"/>
      <c r="K17" s="84">
        <v>5</v>
      </c>
      <c r="L17" s="84">
        <f t="shared" si="0"/>
        <v>12500</v>
      </c>
      <c r="M17" s="84">
        <v>10</v>
      </c>
      <c r="N17" s="84">
        <f t="shared" si="1"/>
        <v>50000</v>
      </c>
      <c r="O17" s="84">
        <v>10</v>
      </c>
      <c r="P17" s="84">
        <f t="shared" si="2"/>
        <v>75000</v>
      </c>
      <c r="Q17" s="84">
        <v>6</v>
      </c>
      <c r="R17" s="84">
        <f t="shared" si="3"/>
        <v>60000</v>
      </c>
      <c r="S17" s="87">
        <f t="shared" si="4"/>
        <v>31</v>
      </c>
      <c r="T17" s="84">
        <f t="shared" si="4"/>
        <v>197500</v>
      </c>
      <c r="U17" s="84">
        <f t="shared" si="5"/>
        <v>165344</v>
      </c>
      <c r="V17" s="88">
        <f t="shared" si="6"/>
        <v>1901456</v>
      </c>
      <c r="W17" s="88">
        <f t="shared" ref="W17:W35" si="8">(V17-1000000)*5%</f>
        <v>45072.800000000003</v>
      </c>
      <c r="X17" s="88">
        <f t="shared" ref="X17:X35" si="9">V17-W17</f>
        <v>1856383.2</v>
      </c>
      <c r="Y17" s="83"/>
      <c r="Z17" s="84"/>
      <c r="AA17" s="84"/>
      <c r="AB17" s="89"/>
      <c r="AC17" s="78">
        <f t="shared" si="7"/>
        <v>1856383.2</v>
      </c>
    </row>
    <row r="18" spans="1:29" s="91" customFormat="1" ht="15.75" customHeight="1">
      <c r="A18" s="69">
        <v>5</v>
      </c>
      <c r="B18" s="81" t="s">
        <v>87</v>
      </c>
      <c r="C18" s="82" t="s">
        <v>75</v>
      </c>
      <c r="D18" s="83">
        <v>4</v>
      </c>
      <c r="E18" s="83">
        <v>7</v>
      </c>
      <c r="F18" s="83">
        <v>261</v>
      </c>
      <c r="G18" s="84">
        <f>261*6700</f>
        <v>1748700</v>
      </c>
      <c r="H18" s="86">
        <v>27792</v>
      </c>
      <c r="I18" s="86" t="s">
        <v>88</v>
      </c>
      <c r="J18" s="84">
        <v>98000</v>
      </c>
      <c r="K18" s="84">
        <v>5</v>
      </c>
      <c r="L18" s="84">
        <f t="shared" si="0"/>
        <v>12500</v>
      </c>
      <c r="M18" s="84">
        <v>10</v>
      </c>
      <c r="N18" s="84">
        <f t="shared" si="1"/>
        <v>50000</v>
      </c>
      <c r="O18" s="84">
        <v>1</v>
      </c>
      <c r="P18" s="84">
        <f t="shared" si="2"/>
        <v>7500</v>
      </c>
      <c r="Q18" s="84"/>
      <c r="R18" s="84">
        <f t="shared" si="3"/>
        <v>0</v>
      </c>
      <c r="S18" s="87">
        <f t="shared" si="4"/>
        <v>16</v>
      </c>
      <c r="T18" s="84">
        <f>L18+N18+P18+R18</f>
        <v>70000</v>
      </c>
      <c r="U18" s="84">
        <f>(G18+J18+T18)*8%</f>
        <v>153336</v>
      </c>
      <c r="V18" s="88">
        <f t="shared" si="6"/>
        <v>1763364</v>
      </c>
      <c r="W18" s="88">
        <f t="shared" si="8"/>
        <v>38168.200000000004</v>
      </c>
      <c r="X18" s="88">
        <f t="shared" si="9"/>
        <v>1725195.8</v>
      </c>
      <c r="Y18" s="83">
        <v>2</v>
      </c>
      <c r="Z18" s="84">
        <f>Y18*37240</f>
        <v>74480</v>
      </c>
      <c r="AA18" s="84"/>
      <c r="AB18" s="89"/>
      <c r="AC18" s="78">
        <f>V18-W18+Z18</f>
        <v>1799675.8</v>
      </c>
    </row>
    <row r="19" spans="1:29" s="93" customFormat="1" ht="16.5">
      <c r="A19" s="69">
        <v>6</v>
      </c>
      <c r="B19" s="81" t="s">
        <v>89</v>
      </c>
      <c r="C19" s="82" t="s">
        <v>90</v>
      </c>
      <c r="D19" s="83">
        <v>4</v>
      </c>
      <c r="E19" s="83">
        <v>6</v>
      </c>
      <c r="F19" s="83">
        <v>254</v>
      </c>
      <c r="G19" s="84">
        <f>254*6700</f>
        <v>1701800</v>
      </c>
      <c r="H19" s="85" t="s">
        <v>91</v>
      </c>
      <c r="I19" s="86">
        <v>30689</v>
      </c>
      <c r="J19" s="84">
        <v>137200</v>
      </c>
      <c r="K19" s="84">
        <v>5</v>
      </c>
      <c r="L19" s="84">
        <f t="shared" si="0"/>
        <v>12500</v>
      </c>
      <c r="M19" s="84">
        <v>10</v>
      </c>
      <c r="N19" s="84">
        <f t="shared" si="1"/>
        <v>50000</v>
      </c>
      <c r="O19" s="84">
        <v>10</v>
      </c>
      <c r="P19" s="84">
        <f t="shared" si="2"/>
        <v>75000</v>
      </c>
      <c r="Q19" s="84">
        <v>5</v>
      </c>
      <c r="R19" s="84">
        <f t="shared" si="3"/>
        <v>50000</v>
      </c>
      <c r="S19" s="92">
        <f t="shared" si="4"/>
        <v>30</v>
      </c>
      <c r="T19" s="84">
        <f t="shared" si="4"/>
        <v>187500</v>
      </c>
      <c r="U19" s="84">
        <f t="shared" si="5"/>
        <v>162120</v>
      </c>
      <c r="V19" s="88">
        <f t="shared" si="6"/>
        <v>1864380</v>
      </c>
      <c r="W19" s="88">
        <f t="shared" si="8"/>
        <v>43219</v>
      </c>
      <c r="X19" s="88">
        <f t="shared" si="9"/>
        <v>1821161</v>
      </c>
      <c r="Y19" s="83">
        <v>0</v>
      </c>
      <c r="Z19" s="84">
        <f>Y19*19000</f>
        <v>0</v>
      </c>
      <c r="AA19" s="84"/>
      <c r="AB19" s="89"/>
      <c r="AC19" s="78">
        <f t="shared" si="7"/>
        <v>1821161</v>
      </c>
    </row>
    <row r="20" spans="1:29" s="93" customFormat="1" ht="16.5">
      <c r="A20" s="69">
        <v>7</v>
      </c>
      <c r="B20" s="81" t="s">
        <v>92</v>
      </c>
      <c r="C20" s="82" t="s">
        <v>93</v>
      </c>
      <c r="D20" s="83">
        <v>4</v>
      </c>
      <c r="E20" s="83">
        <v>6</v>
      </c>
      <c r="F20" s="83">
        <v>254</v>
      </c>
      <c r="G20" s="84">
        <f>254*6700</f>
        <v>1701800</v>
      </c>
      <c r="H20" s="86">
        <v>29564</v>
      </c>
      <c r="I20" s="86">
        <v>37266</v>
      </c>
      <c r="J20" s="84"/>
      <c r="K20" s="84">
        <v>5</v>
      </c>
      <c r="L20" s="84">
        <f t="shared" si="0"/>
        <v>12500</v>
      </c>
      <c r="M20" s="84">
        <v>6</v>
      </c>
      <c r="N20" s="84">
        <f t="shared" si="1"/>
        <v>30000</v>
      </c>
      <c r="O20" s="84"/>
      <c r="P20" s="84"/>
      <c r="Q20" s="84"/>
      <c r="R20" s="84"/>
      <c r="S20" s="87">
        <f t="shared" si="4"/>
        <v>11</v>
      </c>
      <c r="T20" s="84">
        <f>L20+N20</f>
        <v>42500</v>
      </c>
      <c r="U20" s="84">
        <f t="shared" si="5"/>
        <v>139544</v>
      </c>
      <c r="V20" s="88">
        <f t="shared" si="6"/>
        <v>1604756</v>
      </c>
      <c r="W20" s="88">
        <f t="shared" si="8"/>
        <v>30237.800000000003</v>
      </c>
      <c r="X20" s="88">
        <f t="shared" si="9"/>
        <v>1574518.2</v>
      </c>
      <c r="Y20" s="83"/>
      <c r="Z20" s="84"/>
      <c r="AA20" s="84"/>
      <c r="AB20" s="89"/>
      <c r="AC20" s="78">
        <f t="shared" si="7"/>
        <v>1574518.2</v>
      </c>
    </row>
    <row r="21" spans="1:29" s="93" customFormat="1" ht="16.5">
      <c r="A21" s="69">
        <v>8</v>
      </c>
      <c r="B21" s="81" t="s">
        <v>94</v>
      </c>
      <c r="C21" s="82" t="s">
        <v>90</v>
      </c>
      <c r="D21" s="83">
        <v>4</v>
      </c>
      <c r="E21" s="83">
        <v>4</v>
      </c>
      <c r="F21" s="83">
        <v>240</v>
      </c>
      <c r="G21" s="84">
        <f>240*6700</f>
        <v>1608000</v>
      </c>
      <c r="H21" s="85" t="s">
        <v>95</v>
      </c>
      <c r="I21" s="86">
        <v>39457</v>
      </c>
      <c r="J21" s="84">
        <v>137200</v>
      </c>
      <c r="K21" s="84">
        <v>5</v>
      </c>
      <c r="L21" s="84">
        <f>K21*2500</f>
        <v>12500</v>
      </c>
      <c r="M21" s="84"/>
      <c r="N21" s="84">
        <f>M21*5000</f>
        <v>0</v>
      </c>
      <c r="O21" s="84"/>
      <c r="P21" s="84">
        <f>O21*7500</f>
        <v>0</v>
      </c>
      <c r="Q21" s="84"/>
      <c r="R21" s="84">
        <f>Q21*10000</f>
        <v>0</v>
      </c>
      <c r="S21" s="87">
        <f t="shared" si="4"/>
        <v>5</v>
      </c>
      <c r="T21" s="84">
        <f>L21+N21+P21+R21</f>
        <v>12500</v>
      </c>
      <c r="U21" s="84">
        <f t="shared" si="5"/>
        <v>140616</v>
      </c>
      <c r="V21" s="88">
        <f t="shared" si="6"/>
        <v>1617084</v>
      </c>
      <c r="W21" s="88">
        <f t="shared" si="8"/>
        <v>30854.2</v>
      </c>
      <c r="X21" s="88">
        <f t="shared" si="9"/>
        <v>1586229.8</v>
      </c>
      <c r="Y21" s="83"/>
      <c r="Z21" s="84"/>
      <c r="AA21" s="84"/>
      <c r="AB21" s="89"/>
      <c r="AC21" s="78">
        <f t="shared" si="7"/>
        <v>1586229.8</v>
      </c>
    </row>
    <row r="22" spans="1:29" s="93" customFormat="1" ht="16.5">
      <c r="A22" s="69">
        <v>9</v>
      </c>
      <c r="B22" s="81" t="s">
        <v>96</v>
      </c>
      <c r="C22" s="82" t="s">
        <v>97</v>
      </c>
      <c r="D22" s="83">
        <v>4</v>
      </c>
      <c r="E22" s="83">
        <v>4</v>
      </c>
      <c r="F22" s="83">
        <v>240</v>
      </c>
      <c r="G22" s="84">
        <f>240*6700</f>
        <v>1608000</v>
      </c>
      <c r="H22" s="85" t="s">
        <v>98</v>
      </c>
      <c r="I22" s="86">
        <v>39457</v>
      </c>
      <c r="J22" s="84">
        <v>58800</v>
      </c>
      <c r="K22" s="84">
        <v>5</v>
      </c>
      <c r="L22" s="84">
        <f t="shared" si="0"/>
        <v>12500</v>
      </c>
      <c r="M22" s="84"/>
      <c r="N22" s="84">
        <f t="shared" si="1"/>
        <v>0</v>
      </c>
      <c r="O22" s="84"/>
      <c r="P22" s="84">
        <f t="shared" si="2"/>
        <v>0</v>
      </c>
      <c r="Q22" s="84"/>
      <c r="R22" s="84">
        <f t="shared" si="3"/>
        <v>0</v>
      </c>
      <c r="S22" s="87">
        <f t="shared" si="4"/>
        <v>5</v>
      </c>
      <c r="T22" s="84">
        <f t="shared" si="4"/>
        <v>12500</v>
      </c>
      <c r="U22" s="84">
        <f t="shared" si="5"/>
        <v>134344</v>
      </c>
      <c r="V22" s="88">
        <f t="shared" si="6"/>
        <v>1544956</v>
      </c>
      <c r="W22" s="88">
        <f t="shared" si="8"/>
        <v>27247.800000000003</v>
      </c>
      <c r="X22" s="88">
        <f t="shared" si="9"/>
        <v>1517708.2</v>
      </c>
      <c r="Y22" s="83">
        <v>0</v>
      </c>
      <c r="Z22" s="84">
        <f>Y22*19000</f>
        <v>0</v>
      </c>
      <c r="AA22" s="84"/>
      <c r="AB22" s="89"/>
      <c r="AC22" s="78">
        <f t="shared" si="7"/>
        <v>1517708.2</v>
      </c>
    </row>
    <row r="23" spans="1:29" s="93" customFormat="1" ht="16.5">
      <c r="A23" s="69">
        <v>10</v>
      </c>
      <c r="B23" s="81" t="s">
        <v>99</v>
      </c>
      <c r="C23" s="82" t="s">
        <v>84</v>
      </c>
      <c r="D23" s="83">
        <v>4</v>
      </c>
      <c r="E23" s="83">
        <v>4</v>
      </c>
      <c r="F23" s="83">
        <v>240</v>
      </c>
      <c r="G23" s="84">
        <f>240*6700</f>
        <v>1608000</v>
      </c>
      <c r="H23" s="86">
        <v>30321</v>
      </c>
      <c r="I23" s="86">
        <v>38727</v>
      </c>
      <c r="J23" s="84"/>
      <c r="K23" s="84">
        <v>5</v>
      </c>
      <c r="L23" s="84">
        <f t="shared" si="0"/>
        <v>12500</v>
      </c>
      <c r="M23" s="84">
        <v>2</v>
      </c>
      <c r="N23" s="84">
        <f t="shared" si="1"/>
        <v>10000</v>
      </c>
      <c r="O23" s="84"/>
      <c r="P23" s="84">
        <f t="shared" si="2"/>
        <v>0</v>
      </c>
      <c r="Q23" s="84"/>
      <c r="R23" s="84">
        <f t="shared" si="3"/>
        <v>0</v>
      </c>
      <c r="S23" s="87">
        <f t="shared" si="4"/>
        <v>7</v>
      </c>
      <c r="T23" s="84">
        <f>L23+N23+P23+R23</f>
        <v>22500</v>
      </c>
      <c r="U23" s="84">
        <f t="shared" si="5"/>
        <v>130440</v>
      </c>
      <c r="V23" s="88">
        <f t="shared" si="6"/>
        <v>1500060</v>
      </c>
      <c r="W23" s="88">
        <f t="shared" si="8"/>
        <v>25003</v>
      </c>
      <c r="X23" s="88">
        <f t="shared" si="9"/>
        <v>1475057</v>
      </c>
      <c r="Y23" s="83">
        <v>2</v>
      </c>
      <c r="Z23" s="84">
        <f>Y23*37240</f>
        <v>74480</v>
      </c>
      <c r="AA23" s="84"/>
      <c r="AB23" s="89"/>
      <c r="AC23" s="78">
        <f t="shared" si="7"/>
        <v>1549537</v>
      </c>
    </row>
    <row r="24" spans="1:29" s="93" customFormat="1" ht="16.5">
      <c r="A24" s="69">
        <v>11</v>
      </c>
      <c r="B24" s="81" t="s">
        <v>100</v>
      </c>
      <c r="C24" s="82" t="s">
        <v>84</v>
      </c>
      <c r="D24" s="83">
        <v>4</v>
      </c>
      <c r="E24" s="83">
        <v>3</v>
      </c>
      <c r="F24" s="83">
        <v>233</v>
      </c>
      <c r="G24" s="84">
        <f t="shared" ref="G24:G29" si="10">233*6700</f>
        <v>1561100</v>
      </c>
      <c r="H24" s="86">
        <v>24327</v>
      </c>
      <c r="I24" s="86">
        <v>31413</v>
      </c>
      <c r="J24" s="84"/>
      <c r="K24" s="84">
        <v>5</v>
      </c>
      <c r="L24" s="84">
        <f t="shared" si="0"/>
        <v>12500</v>
      </c>
      <c r="M24" s="84">
        <v>10</v>
      </c>
      <c r="N24" s="84">
        <f t="shared" si="1"/>
        <v>50000</v>
      </c>
      <c r="O24" s="84">
        <v>10</v>
      </c>
      <c r="P24" s="84">
        <f t="shared" si="2"/>
        <v>75000</v>
      </c>
      <c r="Q24" s="84">
        <v>3</v>
      </c>
      <c r="R24" s="84">
        <f t="shared" si="3"/>
        <v>30000</v>
      </c>
      <c r="S24" s="92">
        <f t="shared" si="4"/>
        <v>28</v>
      </c>
      <c r="T24" s="84">
        <f t="shared" si="4"/>
        <v>167500</v>
      </c>
      <c r="U24" s="84">
        <f t="shared" si="5"/>
        <v>138288</v>
      </c>
      <c r="V24" s="88">
        <f t="shared" si="6"/>
        <v>1590312</v>
      </c>
      <c r="W24" s="88">
        <f t="shared" si="8"/>
        <v>29515.600000000002</v>
      </c>
      <c r="X24" s="88">
        <f t="shared" si="9"/>
        <v>1560796.4</v>
      </c>
      <c r="Y24" s="83"/>
      <c r="Z24" s="84">
        <f>Y24*19000</f>
        <v>0</v>
      </c>
      <c r="AA24" s="84"/>
      <c r="AB24" s="89"/>
      <c r="AC24" s="78">
        <f t="shared" si="7"/>
        <v>1560796.4</v>
      </c>
    </row>
    <row r="25" spans="1:29" s="93" customFormat="1" ht="16.5">
      <c r="A25" s="69">
        <v>12</v>
      </c>
      <c r="B25" s="81" t="s">
        <v>101</v>
      </c>
      <c r="C25" s="82" t="s">
        <v>84</v>
      </c>
      <c r="D25" s="83">
        <v>4</v>
      </c>
      <c r="E25" s="83">
        <v>3</v>
      </c>
      <c r="F25" s="83">
        <v>233</v>
      </c>
      <c r="G25" s="84">
        <f t="shared" si="10"/>
        <v>1561100</v>
      </c>
      <c r="H25" s="86">
        <v>29503</v>
      </c>
      <c r="I25" s="86">
        <v>38356</v>
      </c>
      <c r="J25" s="84"/>
      <c r="K25" s="84">
        <v>5</v>
      </c>
      <c r="L25" s="84">
        <f t="shared" si="0"/>
        <v>12500</v>
      </c>
      <c r="M25" s="84">
        <v>4</v>
      </c>
      <c r="N25" s="84">
        <f t="shared" si="1"/>
        <v>20000</v>
      </c>
      <c r="O25" s="84"/>
      <c r="P25" s="84">
        <f t="shared" si="2"/>
        <v>0</v>
      </c>
      <c r="Q25" s="84"/>
      <c r="R25" s="84">
        <f t="shared" si="3"/>
        <v>0</v>
      </c>
      <c r="S25" s="87">
        <f t="shared" si="4"/>
        <v>9</v>
      </c>
      <c r="T25" s="84">
        <f t="shared" si="4"/>
        <v>32500</v>
      </c>
      <c r="U25" s="84">
        <f t="shared" si="5"/>
        <v>127488</v>
      </c>
      <c r="V25" s="88">
        <f t="shared" si="6"/>
        <v>1466112</v>
      </c>
      <c r="W25" s="88">
        <f t="shared" si="8"/>
        <v>23305.600000000002</v>
      </c>
      <c r="X25" s="88">
        <f t="shared" si="9"/>
        <v>1442806.4</v>
      </c>
      <c r="Y25" s="83">
        <v>2</v>
      </c>
      <c r="Z25" s="84">
        <f>Y25*37240</f>
        <v>74480</v>
      </c>
      <c r="AA25" s="84"/>
      <c r="AB25" s="89"/>
      <c r="AC25" s="78">
        <f t="shared" si="7"/>
        <v>1517286.3999999999</v>
      </c>
    </row>
    <row r="26" spans="1:29" s="93" customFormat="1" ht="16.5">
      <c r="A26" s="69">
        <v>13</v>
      </c>
      <c r="B26" s="81" t="s">
        <v>102</v>
      </c>
      <c r="C26" s="82" t="s">
        <v>84</v>
      </c>
      <c r="D26" s="83">
        <v>4</v>
      </c>
      <c r="E26" s="83">
        <v>3</v>
      </c>
      <c r="F26" s="83">
        <v>233</v>
      </c>
      <c r="G26" s="84">
        <f t="shared" si="10"/>
        <v>1561100</v>
      </c>
      <c r="H26" s="85" t="s">
        <v>103</v>
      </c>
      <c r="I26" s="86">
        <v>40547</v>
      </c>
      <c r="J26" s="84"/>
      <c r="K26" s="84">
        <v>3</v>
      </c>
      <c r="L26" s="84">
        <f>K26*2500</f>
        <v>7500</v>
      </c>
      <c r="M26" s="84"/>
      <c r="N26" s="84">
        <f>M26*5000</f>
        <v>0</v>
      </c>
      <c r="O26" s="84"/>
      <c r="P26" s="84">
        <f>O26*7500</f>
        <v>0</v>
      </c>
      <c r="Q26" s="84"/>
      <c r="R26" s="84">
        <f>Q26*10000</f>
        <v>0</v>
      </c>
      <c r="S26" s="87">
        <f t="shared" si="4"/>
        <v>3</v>
      </c>
      <c r="T26" s="84">
        <f>L26+N26+P26+R26</f>
        <v>7500</v>
      </c>
      <c r="U26" s="84">
        <f t="shared" si="5"/>
        <v>125488</v>
      </c>
      <c r="V26" s="88">
        <f t="shared" si="6"/>
        <v>1443112</v>
      </c>
      <c r="W26" s="88">
        <f t="shared" si="8"/>
        <v>22155.600000000002</v>
      </c>
      <c r="X26" s="88">
        <f t="shared" si="9"/>
        <v>1420956.4</v>
      </c>
      <c r="Y26" s="83">
        <v>0</v>
      </c>
      <c r="Z26" s="84">
        <f>Y26*19000</f>
        <v>0</v>
      </c>
      <c r="AA26" s="84"/>
      <c r="AB26" s="89"/>
      <c r="AC26" s="78">
        <f t="shared" si="7"/>
        <v>1420956.4</v>
      </c>
    </row>
    <row r="27" spans="1:29" s="93" customFormat="1" ht="16.5">
      <c r="A27" s="69">
        <v>14</v>
      </c>
      <c r="B27" s="81" t="s">
        <v>104</v>
      </c>
      <c r="C27" s="82" t="s">
        <v>84</v>
      </c>
      <c r="D27" s="83">
        <v>4</v>
      </c>
      <c r="E27" s="83">
        <v>3</v>
      </c>
      <c r="F27" s="83">
        <v>233</v>
      </c>
      <c r="G27" s="84">
        <f t="shared" si="10"/>
        <v>1561100</v>
      </c>
      <c r="H27" s="86">
        <v>30076</v>
      </c>
      <c r="I27" s="86">
        <v>40547</v>
      </c>
      <c r="J27" s="84"/>
      <c r="K27" s="84">
        <v>3</v>
      </c>
      <c r="L27" s="84">
        <f>K27*2500</f>
        <v>7500</v>
      </c>
      <c r="M27" s="84"/>
      <c r="N27" s="84">
        <f>M27*5000</f>
        <v>0</v>
      </c>
      <c r="O27" s="84"/>
      <c r="P27" s="84">
        <f>O27*7500</f>
        <v>0</v>
      </c>
      <c r="Q27" s="84"/>
      <c r="R27" s="84">
        <f>Q27*10000</f>
        <v>0</v>
      </c>
      <c r="S27" s="87">
        <f t="shared" si="4"/>
        <v>3</v>
      </c>
      <c r="T27" s="84">
        <f>L27+N27+P27+R27</f>
        <v>7500</v>
      </c>
      <c r="U27" s="84">
        <f t="shared" si="5"/>
        <v>125488</v>
      </c>
      <c r="V27" s="88">
        <f t="shared" si="6"/>
        <v>1443112</v>
      </c>
      <c r="W27" s="88">
        <f t="shared" si="8"/>
        <v>22155.600000000002</v>
      </c>
      <c r="X27" s="88">
        <f t="shared" si="9"/>
        <v>1420956.4</v>
      </c>
      <c r="Y27" s="83">
        <v>0</v>
      </c>
      <c r="Z27" s="84">
        <f>Y27*19000</f>
        <v>0</v>
      </c>
      <c r="AA27" s="84"/>
      <c r="AB27" s="89"/>
      <c r="AC27" s="78">
        <f t="shared" si="7"/>
        <v>1420956.4</v>
      </c>
    </row>
    <row r="28" spans="1:29" s="93" customFormat="1" ht="16.5">
      <c r="A28" s="69">
        <v>15</v>
      </c>
      <c r="B28" s="81" t="s">
        <v>105</v>
      </c>
      <c r="C28" s="82" t="s">
        <v>84</v>
      </c>
      <c r="D28" s="83">
        <v>4</v>
      </c>
      <c r="E28" s="83">
        <v>3</v>
      </c>
      <c r="F28" s="83">
        <v>233</v>
      </c>
      <c r="G28" s="84">
        <f t="shared" si="10"/>
        <v>1561100</v>
      </c>
      <c r="H28" s="85" t="s">
        <v>106</v>
      </c>
      <c r="I28" s="86">
        <v>40912</v>
      </c>
      <c r="J28" s="84"/>
      <c r="K28" s="84">
        <v>2</v>
      </c>
      <c r="L28" s="84">
        <f t="shared" si="0"/>
        <v>5000</v>
      </c>
      <c r="M28" s="84"/>
      <c r="N28" s="84">
        <f t="shared" si="1"/>
        <v>0</v>
      </c>
      <c r="O28" s="84"/>
      <c r="P28" s="84">
        <f t="shared" si="2"/>
        <v>0</v>
      </c>
      <c r="Q28" s="84"/>
      <c r="R28" s="84">
        <f t="shared" si="3"/>
        <v>0</v>
      </c>
      <c r="S28" s="87">
        <f t="shared" si="4"/>
        <v>2</v>
      </c>
      <c r="T28" s="84">
        <f t="shared" si="4"/>
        <v>5000</v>
      </c>
      <c r="U28" s="84">
        <f>(G28+J28+T28)*8%</f>
        <v>125288</v>
      </c>
      <c r="V28" s="88">
        <f t="shared" si="6"/>
        <v>1440812</v>
      </c>
      <c r="W28" s="88">
        <f t="shared" si="8"/>
        <v>22040.600000000002</v>
      </c>
      <c r="X28" s="88">
        <f t="shared" si="9"/>
        <v>1418771.4</v>
      </c>
      <c r="Y28" s="83">
        <v>1</v>
      </c>
      <c r="Z28" s="84">
        <v>37240</v>
      </c>
      <c r="AA28" s="84"/>
      <c r="AB28" s="89"/>
      <c r="AC28" s="78">
        <f t="shared" si="7"/>
        <v>1456011.4</v>
      </c>
    </row>
    <row r="29" spans="1:29" s="93" customFormat="1" ht="16.5">
      <c r="A29" s="69">
        <v>16</v>
      </c>
      <c r="B29" s="81" t="s">
        <v>107</v>
      </c>
      <c r="C29" s="82" t="s">
        <v>97</v>
      </c>
      <c r="D29" s="83">
        <v>4</v>
      </c>
      <c r="E29" s="83">
        <v>3</v>
      </c>
      <c r="F29" s="83">
        <v>233</v>
      </c>
      <c r="G29" s="84">
        <f t="shared" si="10"/>
        <v>1561100</v>
      </c>
      <c r="H29" s="86" t="s">
        <v>108</v>
      </c>
      <c r="I29" s="86">
        <v>38362</v>
      </c>
      <c r="J29" s="84">
        <v>58800</v>
      </c>
      <c r="K29" s="84">
        <v>5</v>
      </c>
      <c r="L29" s="84">
        <f>K29*2500</f>
        <v>12500</v>
      </c>
      <c r="M29" s="84">
        <v>3</v>
      </c>
      <c r="N29" s="84">
        <f>M29*5000</f>
        <v>15000</v>
      </c>
      <c r="O29" s="84"/>
      <c r="P29" s="84">
        <f>O29*7500</f>
        <v>0</v>
      </c>
      <c r="Q29" s="84"/>
      <c r="R29" s="84">
        <f>Q29*10000</f>
        <v>0</v>
      </c>
      <c r="S29" s="87">
        <f>K29+M29+O29+Q29</f>
        <v>8</v>
      </c>
      <c r="T29" s="84">
        <f>L29+N29+P29+R29</f>
        <v>27500</v>
      </c>
      <c r="U29" s="84">
        <f>(G29+J29+T29)*8%</f>
        <v>131792</v>
      </c>
      <c r="V29" s="88">
        <f>G29+J29+T29-U29</f>
        <v>1515608</v>
      </c>
      <c r="W29" s="88">
        <f>(V29-1000000)*5%</f>
        <v>25780.400000000001</v>
      </c>
      <c r="X29" s="88">
        <f>V29-W29</f>
        <v>1489827.6</v>
      </c>
      <c r="Y29" s="83">
        <v>1</v>
      </c>
      <c r="Z29" s="84">
        <v>37240</v>
      </c>
      <c r="AA29" s="84"/>
      <c r="AB29" s="89"/>
      <c r="AC29" s="78">
        <f t="shared" si="7"/>
        <v>1527067.6</v>
      </c>
    </row>
    <row r="30" spans="1:29" s="93" customFormat="1" ht="16.5">
      <c r="A30" s="69">
        <v>17</v>
      </c>
      <c r="B30" s="81" t="s">
        <v>109</v>
      </c>
      <c r="C30" s="82" t="s">
        <v>97</v>
      </c>
      <c r="D30" s="83">
        <v>4</v>
      </c>
      <c r="E30" s="83">
        <v>2</v>
      </c>
      <c r="F30" s="83">
        <v>226</v>
      </c>
      <c r="G30" s="84">
        <f>226*6700</f>
        <v>1514200</v>
      </c>
      <c r="H30" s="85" t="s">
        <v>110</v>
      </c>
      <c r="I30" s="86">
        <v>33604</v>
      </c>
      <c r="J30" s="84">
        <v>58800</v>
      </c>
      <c r="K30" s="84">
        <v>5</v>
      </c>
      <c r="L30" s="84">
        <v>12500</v>
      </c>
      <c r="M30" s="84">
        <v>10</v>
      </c>
      <c r="N30" s="84">
        <v>50000</v>
      </c>
      <c r="O30" s="84">
        <v>7</v>
      </c>
      <c r="P30" s="84">
        <f>O30*7500</f>
        <v>52500</v>
      </c>
      <c r="Q30" s="84"/>
      <c r="R30" s="84"/>
      <c r="S30" s="87">
        <f t="shared" si="4"/>
        <v>22</v>
      </c>
      <c r="T30" s="84">
        <f>L30+N30+P30</f>
        <v>115000</v>
      </c>
      <c r="U30" s="84">
        <f t="shared" si="5"/>
        <v>135040</v>
      </c>
      <c r="V30" s="88">
        <f t="shared" si="6"/>
        <v>1552960</v>
      </c>
      <c r="W30" s="88">
        <f t="shared" si="8"/>
        <v>27648</v>
      </c>
      <c r="X30" s="88">
        <f t="shared" si="9"/>
        <v>1525312</v>
      </c>
      <c r="Y30" s="83"/>
      <c r="Z30" s="84"/>
      <c r="AA30" s="84"/>
      <c r="AB30" s="89"/>
      <c r="AC30" s="78">
        <f t="shared" si="7"/>
        <v>1525312</v>
      </c>
    </row>
    <row r="31" spans="1:29" s="93" customFormat="1" ht="16.5">
      <c r="A31" s="69">
        <v>18</v>
      </c>
      <c r="B31" s="81" t="s">
        <v>111</v>
      </c>
      <c r="C31" s="82" t="s">
        <v>84</v>
      </c>
      <c r="D31" s="83">
        <v>4</v>
      </c>
      <c r="E31" s="83">
        <v>2</v>
      </c>
      <c r="F31" s="83">
        <v>226</v>
      </c>
      <c r="G31" s="84">
        <f>226*6700</f>
        <v>1514200</v>
      </c>
      <c r="H31" s="85" t="s">
        <v>112</v>
      </c>
      <c r="I31" s="86">
        <v>41278</v>
      </c>
      <c r="J31" s="84"/>
      <c r="K31" s="84">
        <v>1</v>
      </c>
      <c r="L31" s="84">
        <f t="shared" si="0"/>
        <v>2500</v>
      </c>
      <c r="M31" s="84"/>
      <c r="N31" s="84">
        <f t="shared" si="1"/>
        <v>0</v>
      </c>
      <c r="O31" s="84"/>
      <c r="P31" s="84">
        <f t="shared" si="2"/>
        <v>0</v>
      </c>
      <c r="Q31" s="84"/>
      <c r="R31" s="84">
        <f t="shared" si="3"/>
        <v>0</v>
      </c>
      <c r="S31" s="87">
        <f t="shared" si="4"/>
        <v>1</v>
      </c>
      <c r="T31" s="84">
        <f t="shared" si="4"/>
        <v>2500</v>
      </c>
      <c r="U31" s="84">
        <f t="shared" si="5"/>
        <v>121336</v>
      </c>
      <c r="V31" s="88">
        <f t="shared" si="6"/>
        <v>1395364</v>
      </c>
      <c r="W31" s="88">
        <f t="shared" si="8"/>
        <v>19768.2</v>
      </c>
      <c r="X31" s="88">
        <f t="shared" si="9"/>
        <v>1375595.8</v>
      </c>
      <c r="Y31" s="83"/>
      <c r="Z31" s="84"/>
      <c r="AA31" s="84"/>
      <c r="AB31" s="89"/>
      <c r="AC31" s="78">
        <f>V31-W31+Z31</f>
        <v>1375595.8</v>
      </c>
    </row>
    <row r="32" spans="1:29" s="93" customFormat="1" ht="16.5">
      <c r="A32" s="69">
        <v>19</v>
      </c>
      <c r="B32" s="81" t="s">
        <v>113</v>
      </c>
      <c r="C32" s="82" t="s">
        <v>84</v>
      </c>
      <c r="D32" s="83">
        <v>4</v>
      </c>
      <c r="E32" s="83">
        <v>2</v>
      </c>
      <c r="F32" s="83">
        <v>226</v>
      </c>
      <c r="G32" s="84">
        <f>226*6700</f>
        <v>1514200</v>
      </c>
      <c r="H32" s="85" t="s">
        <v>114</v>
      </c>
      <c r="I32" s="86">
        <v>41278</v>
      </c>
      <c r="J32" s="84"/>
      <c r="K32" s="84">
        <v>1</v>
      </c>
      <c r="L32" s="84">
        <f t="shared" si="0"/>
        <v>2500</v>
      </c>
      <c r="M32" s="84"/>
      <c r="N32" s="84">
        <f t="shared" si="1"/>
        <v>0</v>
      </c>
      <c r="O32" s="84"/>
      <c r="P32" s="84">
        <f t="shared" si="2"/>
        <v>0</v>
      </c>
      <c r="Q32" s="84"/>
      <c r="R32" s="84">
        <f t="shared" si="3"/>
        <v>0</v>
      </c>
      <c r="S32" s="87">
        <f t="shared" si="4"/>
        <v>1</v>
      </c>
      <c r="T32" s="84">
        <f t="shared" si="4"/>
        <v>2500</v>
      </c>
      <c r="U32" s="84">
        <f t="shared" si="5"/>
        <v>121336</v>
      </c>
      <c r="V32" s="88">
        <f t="shared" si="6"/>
        <v>1395364</v>
      </c>
      <c r="W32" s="88">
        <f t="shared" si="8"/>
        <v>19768.2</v>
      </c>
      <c r="X32" s="88">
        <f t="shared" si="9"/>
        <v>1375595.8</v>
      </c>
      <c r="Y32" s="83"/>
      <c r="Z32" s="84"/>
      <c r="AA32" s="84"/>
      <c r="AB32" s="89"/>
      <c r="AC32" s="78">
        <f t="shared" si="7"/>
        <v>1375595.8</v>
      </c>
    </row>
    <row r="33" spans="1:29" s="93" customFormat="1" ht="16.5">
      <c r="A33" s="69">
        <v>20</v>
      </c>
      <c r="B33" s="81" t="s">
        <v>115</v>
      </c>
      <c r="C33" s="82" t="s">
        <v>84</v>
      </c>
      <c r="D33" s="83">
        <v>4</v>
      </c>
      <c r="E33" s="83">
        <v>2</v>
      </c>
      <c r="F33" s="83">
        <v>226</v>
      </c>
      <c r="G33" s="84">
        <f>226*6700</f>
        <v>1514200</v>
      </c>
      <c r="H33" s="86">
        <v>31778</v>
      </c>
      <c r="I33" s="86"/>
      <c r="J33" s="84"/>
      <c r="K33" s="84"/>
      <c r="L33" s="84"/>
      <c r="M33" s="84"/>
      <c r="N33" s="84"/>
      <c r="O33" s="84"/>
      <c r="P33" s="84"/>
      <c r="Q33" s="84"/>
      <c r="R33" s="84"/>
      <c r="S33" s="87">
        <f t="shared" si="4"/>
        <v>0</v>
      </c>
      <c r="T33" s="84">
        <f t="shared" si="4"/>
        <v>0</v>
      </c>
      <c r="U33" s="84">
        <f t="shared" si="5"/>
        <v>121136</v>
      </c>
      <c r="V33" s="88">
        <f t="shared" si="6"/>
        <v>1393064</v>
      </c>
      <c r="W33" s="88">
        <f t="shared" si="8"/>
        <v>19653.2</v>
      </c>
      <c r="X33" s="88">
        <f t="shared" si="9"/>
        <v>1373410.8</v>
      </c>
      <c r="Y33" s="83"/>
      <c r="Z33" s="84"/>
      <c r="AA33" s="84"/>
      <c r="AB33" s="89"/>
      <c r="AC33" s="78">
        <f t="shared" si="7"/>
        <v>1373410.8</v>
      </c>
    </row>
    <row r="34" spans="1:29" s="100" customFormat="1" ht="16.5">
      <c r="A34" s="69">
        <v>21</v>
      </c>
      <c r="B34" s="94" t="s">
        <v>116</v>
      </c>
      <c r="C34" s="82" t="s">
        <v>84</v>
      </c>
      <c r="D34" s="83">
        <v>4</v>
      </c>
      <c r="E34" s="83">
        <v>2</v>
      </c>
      <c r="F34" s="83">
        <v>226</v>
      </c>
      <c r="G34" s="84">
        <f>226*6700*95%</f>
        <v>1438490</v>
      </c>
      <c r="H34" s="95" t="s">
        <v>117</v>
      </c>
      <c r="I34" s="95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84">
        <f t="shared" si="4"/>
        <v>0</v>
      </c>
      <c r="U34" s="84">
        <f t="shared" si="5"/>
        <v>115079.2</v>
      </c>
      <c r="V34" s="88">
        <f t="shared" si="6"/>
        <v>1323410.8</v>
      </c>
      <c r="W34" s="88">
        <f t="shared" si="8"/>
        <v>16170.540000000003</v>
      </c>
      <c r="X34" s="88">
        <f t="shared" si="9"/>
        <v>1307240.26</v>
      </c>
      <c r="Y34" s="98"/>
      <c r="Z34" s="96"/>
      <c r="AA34" s="96"/>
      <c r="AB34" s="99"/>
      <c r="AC34" s="78">
        <f t="shared" si="7"/>
        <v>1307240.26</v>
      </c>
    </row>
    <row r="35" spans="1:29" s="104" customFormat="1" ht="16.5">
      <c r="A35" s="69">
        <v>22</v>
      </c>
      <c r="B35" s="94" t="s">
        <v>118</v>
      </c>
      <c r="C35" s="101" t="s">
        <v>84</v>
      </c>
      <c r="D35" s="98">
        <v>4</v>
      </c>
      <c r="E35" s="98">
        <v>1</v>
      </c>
      <c r="F35" s="98">
        <v>219</v>
      </c>
      <c r="G35" s="96">
        <f>219*6700</f>
        <v>1467300</v>
      </c>
      <c r="H35" s="95">
        <v>31909</v>
      </c>
      <c r="I35" s="95">
        <v>41278</v>
      </c>
      <c r="J35" s="96"/>
      <c r="K35" s="96">
        <v>1</v>
      </c>
      <c r="L35" s="96">
        <f>K35*2500</f>
        <v>2500</v>
      </c>
      <c r="M35" s="96"/>
      <c r="N35" s="96">
        <f>M35*5000</f>
        <v>0</v>
      </c>
      <c r="O35" s="96"/>
      <c r="P35" s="96">
        <f>O35*7500</f>
        <v>0</v>
      </c>
      <c r="Q35" s="96"/>
      <c r="R35" s="96">
        <f>Q35*10000</f>
        <v>0</v>
      </c>
      <c r="S35" s="97">
        <f t="shared" si="4"/>
        <v>1</v>
      </c>
      <c r="T35" s="96">
        <f>L35+N35+P35+R35</f>
        <v>2500</v>
      </c>
      <c r="U35" s="96">
        <f t="shared" si="5"/>
        <v>117584</v>
      </c>
      <c r="V35" s="102">
        <f t="shared" si="6"/>
        <v>1352216</v>
      </c>
      <c r="W35" s="102">
        <f t="shared" si="8"/>
        <v>17610.8</v>
      </c>
      <c r="X35" s="102">
        <f t="shared" si="9"/>
        <v>1334605.2</v>
      </c>
      <c r="Y35" s="98">
        <v>1</v>
      </c>
      <c r="Z35" s="96">
        <v>37240</v>
      </c>
      <c r="AA35" s="96"/>
      <c r="AB35" s="99"/>
      <c r="AC35" s="103">
        <f>V35-W35+Z35</f>
        <v>1371845.2</v>
      </c>
    </row>
    <row r="36" spans="1:29" s="115" customFormat="1" ht="15" customHeight="1">
      <c r="A36" s="105"/>
      <c r="B36" s="106" t="s">
        <v>18</v>
      </c>
      <c r="C36" s="107"/>
      <c r="D36" s="108"/>
      <c r="E36" s="108"/>
      <c r="F36" s="108"/>
      <c r="G36" s="109">
        <f>SUM(G14:G35)</f>
        <v>36165260</v>
      </c>
      <c r="H36" s="110"/>
      <c r="I36" s="108"/>
      <c r="J36" s="109">
        <f>SUM(J14:J35)</f>
        <v>882000</v>
      </c>
      <c r="K36" s="109">
        <f>SUM(K14:K35)</f>
        <v>81</v>
      </c>
      <c r="L36" s="109"/>
      <c r="M36" s="109">
        <f>SUM(M14:M35)</f>
        <v>95</v>
      </c>
      <c r="N36" s="109"/>
      <c r="O36" s="109">
        <f>SUM(O14:O35)</f>
        <v>61</v>
      </c>
      <c r="P36" s="109"/>
      <c r="Q36" s="109">
        <f>SUM(Q14:Q35)</f>
        <v>30</v>
      </c>
      <c r="R36" s="109"/>
      <c r="S36" s="111">
        <f>SUM(S14:S35)</f>
        <v>267</v>
      </c>
      <c r="T36" s="109">
        <f>SUM(T14:T35)</f>
        <v>1435000</v>
      </c>
      <c r="U36" s="109">
        <f>SUM(U14:U35)</f>
        <v>3078580.8000000003</v>
      </c>
      <c r="V36" s="112">
        <f>G36+J36+T36-U36</f>
        <v>35403679.200000003</v>
      </c>
      <c r="W36" s="112">
        <f>SUM(W14:W35)</f>
        <v>670183.95999999985</v>
      </c>
      <c r="X36" s="112">
        <f>SUM(X14:X35)</f>
        <v>34733495.240000002</v>
      </c>
      <c r="Y36" s="112">
        <f>SUM(Y14:Y35)</f>
        <v>9</v>
      </c>
      <c r="Z36" s="109">
        <f>SUM(Z14:Z35)</f>
        <v>335160</v>
      </c>
      <c r="AA36" s="109"/>
      <c r="AB36" s="109"/>
      <c r="AC36" s="113">
        <f>SUM(AC14:AC35)</f>
        <v>35068655.240000002</v>
      </c>
    </row>
    <row r="37" spans="1:29" s="123" customFormat="1" ht="15.75" customHeight="1">
      <c r="A37" s="116" t="s">
        <v>119</v>
      </c>
      <c r="B37" s="117" t="s">
        <v>120</v>
      </c>
      <c r="C37" s="118"/>
      <c r="D37" s="119"/>
      <c r="E37" s="119"/>
      <c r="F37" s="119"/>
      <c r="G37" s="120"/>
      <c r="H37" s="119"/>
      <c r="I37" s="119"/>
      <c r="J37" s="120"/>
      <c r="K37" s="120"/>
      <c r="L37" s="120">
        <f t="shared" si="0"/>
        <v>0</v>
      </c>
      <c r="M37" s="120"/>
      <c r="N37" s="120"/>
      <c r="O37" s="120"/>
      <c r="P37" s="120">
        <f t="shared" ref="P37:P43" si="11">O37*7500</f>
        <v>0</v>
      </c>
      <c r="Q37" s="120"/>
      <c r="R37" s="120">
        <f t="shared" ref="R37:R43" si="12">Q37*10000</f>
        <v>0</v>
      </c>
      <c r="S37" s="119"/>
      <c r="T37" s="120"/>
      <c r="U37" s="120"/>
      <c r="V37" s="121"/>
      <c r="W37" s="119"/>
      <c r="X37" s="121">
        <f t="shared" ref="X37:X48" si="13">V37-W37</f>
        <v>0</v>
      </c>
      <c r="Y37" s="119"/>
      <c r="Z37" s="121"/>
      <c r="AA37" s="120"/>
      <c r="AB37" s="120"/>
      <c r="AC37" s="122">
        <f>V37-W37</f>
        <v>0</v>
      </c>
    </row>
    <row r="38" spans="1:29" s="130" customFormat="1" ht="16.5">
      <c r="A38" s="69">
        <v>1</v>
      </c>
      <c r="B38" s="69" t="s">
        <v>121</v>
      </c>
      <c r="C38" s="124" t="s">
        <v>84</v>
      </c>
      <c r="D38" s="125">
        <v>3</v>
      </c>
      <c r="E38" s="125">
        <v>12</v>
      </c>
      <c r="F38" s="125">
        <v>240</v>
      </c>
      <c r="G38" s="126">
        <f>240*6700</f>
        <v>1608000</v>
      </c>
      <c r="H38" s="127">
        <v>24021</v>
      </c>
      <c r="I38" s="127">
        <v>30690</v>
      </c>
      <c r="J38" s="126"/>
      <c r="K38" s="126">
        <v>5</v>
      </c>
      <c r="L38" s="126">
        <f t="shared" si="0"/>
        <v>12500</v>
      </c>
      <c r="M38" s="126">
        <v>10</v>
      </c>
      <c r="N38" s="126">
        <f t="shared" ref="N38:N43" si="14">M38*5000</f>
        <v>50000</v>
      </c>
      <c r="O38" s="126">
        <v>10</v>
      </c>
      <c r="P38" s="126">
        <f t="shared" si="11"/>
        <v>75000</v>
      </c>
      <c r="Q38" s="126">
        <v>5</v>
      </c>
      <c r="R38" s="126">
        <f t="shared" si="12"/>
        <v>50000</v>
      </c>
      <c r="S38" s="128">
        <f t="shared" ref="S38:T44" si="15">K38+M38+O38+Q38</f>
        <v>30</v>
      </c>
      <c r="T38" s="126">
        <f t="shared" si="15"/>
        <v>187500</v>
      </c>
      <c r="U38" s="126">
        <f t="shared" ref="U38:U44" si="16">(G38+J38+T38)*8%</f>
        <v>143640</v>
      </c>
      <c r="V38" s="129">
        <f t="shared" ref="V38:V44" si="17">G38+J38+T38-U38</f>
        <v>1651860</v>
      </c>
      <c r="W38" s="129">
        <f t="shared" ref="W38:W44" si="18">(V38-1000000)*5%</f>
        <v>32593</v>
      </c>
      <c r="X38" s="129">
        <f t="shared" si="13"/>
        <v>1619267</v>
      </c>
      <c r="Y38" s="125"/>
      <c r="Z38" s="126"/>
      <c r="AA38" s="126"/>
      <c r="AB38" s="126"/>
      <c r="AC38" s="78">
        <f t="shared" ref="AC38:AC43" si="19">V38-W38+Z38</f>
        <v>1619267</v>
      </c>
    </row>
    <row r="39" spans="1:29" s="93" customFormat="1" ht="16.5">
      <c r="A39" s="131">
        <v>2</v>
      </c>
      <c r="B39" s="130" t="s">
        <v>122</v>
      </c>
      <c r="C39" s="132" t="s">
        <v>123</v>
      </c>
      <c r="D39" s="133">
        <v>3</v>
      </c>
      <c r="E39" s="133">
        <v>10</v>
      </c>
      <c r="F39" s="133">
        <v>226</v>
      </c>
      <c r="G39" s="134">
        <f>226*6700</f>
        <v>1514200</v>
      </c>
      <c r="H39" s="135" t="s">
        <v>124</v>
      </c>
      <c r="I39" s="136">
        <v>27917</v>
      </c>
      <c r="J39" s="134">
        <v>98000</v>
      </c>
      <c r="K39" s="134">
        <v>5</v>
      </c>
      <c r="L39" s="134">
        <f t="shared" si="0"/>
        <v>12500</v>
      </c>
      <c r="M39" s="134">
        <v>10</v>
      </c>
      <c r="N39" s="134">
        <f t="shared" si="14"/>
        <v>50000</v>
      </c>
      <c r="O39" s="134">
        <v>10</v>
      </c>
      <c r="P39" s="134">
        <f t="shared" si="11"/>
        <v>75000</v>
      </c>
      <c r="Q39" s="134">
        <v>13</v>
      </c>
      <c r="R39" s="134">
        <f t="shared" si="12"/>
        <v>130000</v>
      </c>
      <c r="S39" s="137">
        <f t="shared" si="15"/>
        <v>38</v>
      </c>
      <c r="T39" s="134">
        <f t="shared" si="15"/>
        <v>267500</v>
      </c>
      <c r="U39" s="134">
        <f t="shared" si="16"/>
        <v>150376</v>
      </c>
      <c r="V39" s="138">
        <f t="shared" si="17"/>
        <v>1729324</v>
      </c>
      <c r="W39" s="138">
        <f t="shared" si="18"/>
        <v>36466.200000000004</v>
      </c>
      <c r="X39" s="138">
        <f t="shared" si="13"/>
        <v>1692857.8</v>
      </c>
      <c r="Y39" s="133"/>
      <c r="Z39" s="134"/>
      <c r="AA39" s="134"/>
      <c r="AB39" s="139"/>
      <c r="AC39" s="140">
        <f t="shared" si="19"/>
        <v>1692857.8</v>
      </c>
    </row>
    <row r="40" spans="1:29" s="93" customFormat="1" ht="16.5">
      <c r="A40" s="141">
        <v>3</v>
      </c>
      <c r="B40" s="93" t="s">
        <v>125</v>
      </c>
      <c r="C40" s="82" t="s">
        <v>84</v>
      </c>
      <c r="D40" s="83">
        <v>3</v>
      </c>
      <c r="E40" s="83">
        <v>10</v>
      </c>
      <c r="F40" s="83">
        <v>226</v>
      </c>
      <c r="G40" s="84">
        <f>226*6700</f>
        <v>1514200</v>
      </c>
      <c r="H40" s="85" t="s">
        <v>126</v>
      </c>
      <c r="I40" s="86">
        <v>35440</v>
      </c>
      <c r="J40" s="84"/>
      <c r="K40" s="84">
        <v>5</v>
      </c>
      <c r="L40" s="84">
        <f t="shared" si="0"/>
        <v>12500</v>
      </c>
      <c r="M40" s="84">
        <v>10</v>
      </c>
      <c r="N40" s="84">
        <f t="shared" si="14"/>
        <v>50000</v>
      </c>
      <c r="O40" s="84">
        <v>1</v>
      </c>
      <c r="P40" s="84">
        <f t="shared" si="11"/>
        <v>7500</v>
      </c>
      <c r="Q40" s="84"/>
      <c r="R40" s="84">
        <f t="shared" si="12"/>
        <v>0</v>
      </c>
      <c r="S40" s="87">
        <f t="shared" si="15"/>
        <v>16</v>
      </c>
      <c r="T40" s="84">
        <f>L40+N40+P40+R40</f>
        <v>70000</v>
      </c>
      <c r="U40" s="84">
        <f t="shared" si="16"/>
        <v>126736</v>
      </c>
      <c r="V40" s="88">
        <f t="shared" si="17"/>
        <v>1457464</v>
      </c>
      <c r="W40" s="88">
        <f t="shared" si="18"/>
        <v>22873.200000000001</v>
      </c>
      <c r="X40" s="88">
        <f t="shared" si="13"/>
        <v>1434590.8</v>
      </c>
      <c r="Y40" s="83">
        <v>2</v>
      </c>
      <c r="Z40" s="84">
        <f>Y40*37240</f>
        <v>74480</v>
      </c>
      <c r="AA40" s="84"/>
      <c r="AB40" s="89"/>
      <c r="AC40" s="78">
        <f t="shared" si="19"/>
        <v>1509070.8</v>
      </c>
    </row>
    <row r="41" spans="1:29" s="93" customFormat="1" ht="16.5">
      <c r="A41" s="69">
        <v>4</v>
      </c>
      <c r="B41" s="81" t="s">
        <v>127</v>
      </c>
      <c r="C41" s="82" t="s">
        <v>97</v>
      </c>
      <c r="D41" s="83">
        <v>3</v>
      </c>
      <c r="E41" s="83">
        <v>8</v>
      </c>
      <c r="F41" s="83">
        <v>212</v>
      </c>
      <c r="G41" s="84">
        <f>212*6700</f>
        <v>1420400</v>
      </c>
      <c r="H41" s="85" t="s">
        <v>128</v>
      </c>
      <c r="I41" s="86">
        <v>29952</v>
      </c>
      <c r="J41" s="84">
        <v>98000</v>
      </c>
      <c r="K41" s="84">
        <v>5</v>
      </c>
      <c r="L41" s="84">
        <f>K41*2500</f>
        <v>12500</v>
      </c>
      <c r="M41" s="84">
        <v>10</v>
      </c>
      <c r="N41" s="84">
        <f>M41*5000</f>
        <v>50000</v>
      </c>
      <c r="O41" s="84">
        <v>10</v>
      </c>
      <c r="P41" s="84">
        <f>O41*7500</f>
        <v>75000</v>
      </c>
      <c r="Q41" s="84">
        <v>7</v>
      </c>
      <c r="R41" s="84">
        <f>Q41*10000</f>
        <v>70000</v>
      </c>
      <c r="S41" s="87">
        <f t="shared" si="15"/>
        <v>32</v>
      </c>
      <c r="T41" s="84">
        <f>L41+N41+P41+R41</f>
        <v>207500</v>
      </c>
      <c r="U41" s="84">
        <f t="shared" si="16"/>
        <v>138072</v>
      </c>
      <c r="V41" s="88">
        <f t="shared" si="17"/>
        <v>1587828</v>
      </c>
      <c r="W41" s="88">
        <f t="shared" si="18"/>
        <v>29391.4</v>
      </c>
      <c r="X41" s="88">
        <f t="shared" si="13"/>
        <v>1558436.6</v>
      </c>
      <c r="Y41" s="83"/>
      <c r="Z41" s="84">
        <f>Y41*19000</f>
        <v>0</v>
      </c>
      <c r="AA41" s="84"/>
      <c r="AB41" s="89"/>
      <c r="AC41" s="78">
        <f>V41-W41+Z41</f>
        <v>1558436.6</v>
      </c>
    </row>
    <row r="42" spans="1:29" s="93" customFormat="1" ht="16.5">
      <c r="A42" s="131">
        <v>5</v>
      </c>
      <c r="B42" s="81" t="s">
        <v>129</v>
      </c>
      <c r="C42" s="82" t="s">
        <v>84</v>
      </c>
      <c r="D42" s="83">
        <v>3</v>
      </c>
      <c r="E42" s="83">
        <v>6</v>
      </c>
      <c r="F42" s="83">
        <v>200</v>
      </c>
      <c r="G42" s="84">
        <f>200*6700</f>
        <v>1340000</v>
      </c>
      <c r="H42" s="85" t="s">
        <v>130</v>
      </c>
      <c r="I42" s="86">
        <v>38362</v>
      </c>
      <c r="J42" s="84"/>
      <c r="K42" s="84">
        <v>5</v>
      </c>
      <c r="L42" s="84">
        <f t="shared" si="0"/>
        <v>12500</v>
      </c>
      <c r="M42" s="84">
        <v>3</v>
      </c>
      <c r="N42" s="84">
        <f t="shared" si="14"/>
        <v>15000</v>
      </c>
      <c r="O42" s="84"/>
      <c r="P42" s="84">
        <f t="shared" si="11"/>
        <v>0</v>
      </c>
      <c r="Q42" s="84"/>
      <c r="R42" s="84">
        <f t="shared" si="12"/>
        <v>0</v>
      </c>
      <c r="S42" s="87">
        <f t="shared" si="15"/>
        <v>8</v>
      </c>
      <c r="T42" s="84">
        <f t="shared" si="15"/>
        <v>27500</v>
      </c>
      <c r="U42" s="84">
        <f t="shared" si="16"/>
        <v>109400</v>
      </c>
      <c r="V42" s="88">
        <f t="shared" si="17"/>
        <v>1258100</v>
      </c>
      <c r="W42" s="88">
        <f t="shared" si="18"/>
        <v>12905</v>
      </c>
      <c r="X42" s="88">
        <f t="shared" si="13"/>
        <v>1245195</v>
      </c>
      <c r="Y42" s="83"/>
      <c r="Z42" s="84">
        <f>Y42*19000</f>
        <v>0</v>
      </c>
      <c r="AA42" s="84"/>
      <c r="AB42" s="89"/>
      <c r="AC42" s="78">
        <f>V42-W42+Z42</f>
        <v>1245195</v>
      </c>
    </row>
    <row r="43" spans="1:29" s="93" customFormat="1" ht="16.5">
      <c r="A43" s="141">
        <v>6</v>
      </c>
      <c r="B43" s="81" t="s">
        <v>131</v>
      </c>
      <c r="C43" s="82" t="s">
        <v>84</v>
      </c>
      <c r="D43" s="83">
        <v>3</v>
      </c>
      <c r="E43" s="83">
        <v>2</v>
      </c>
      <c r="F43" s="83">
        <v>180</v>
      </c>
      <c r="G43" s="84">
        <f>180*6700</f>
        <v>1206000</v>
      </c>
      <c r="H43" s="86">
        <v>31327</v>
      </c>
      <c r="I43" s="86">
        <v>40188</v>
      </c>
      <c r="J43" s="84"/>
      <c r="K43" s="84">
        <v>3</v>
      </c>
      <c r="L43" s="84">
        <f t="shared" si="0"/>
        <v>7500</v>
      </c>
      <c r="M43" s="84"/>
      <c r="N43" s="84">
        <f t="shared" si="14"/>
        <v>0</v>
      </c>
      <c r="O43" s="84"/>
      <c r="P43" s="84">
        <f t="shared" si="11"/>
        <v>0</v>
      </c>
      <c r="Q43" s="84"/>
      <c r="R43" s="84">
        <f t="shared" si="12"/>
        <v>0</v>
      </c>
      <c r="S43" s="87">
        <f t="shared" si="15"/>
        <v>3</v>
      </c>
      <c r="T43" s="84">
        <f t="shared" si="15"/>
        <v>7500</v>
      </c>
      <c r="U43" s="84">
        <f t="shared" si="16"/>
        <v>97080</v>
      </c>
      <c r="V43" s="88">
        <f t="shared" si="17"/>
        <v>1116420</v>
      </c>
      <c r="W43" s="88">
        <f t="shared" si="18"/>
        <v>5821</v>
      </c>
      <c r="X43" s="88">
        <f t="shared" si="13"/>
        <v>1110599</v>
      </c>
      <c r="Y43" s="83"/>
      <c r="Z43" s="84">
        <f>Y43*19000</f>
        <v>0</v>
      </c>
      <c r="AA43" s="84"/>
      <c r="AB43" s="89"/>
      <c r="AC43" s="78">
        <f t="shared" si="19"/>
        <v>1110599</v>
      </c>
    </row>
    <row r="44" spans="1:29" s="100" customFormat="1" ht="16.5">
      <c r="A44" s="69">
        <v>7</v>
      </c>
      <c r="B44" s="142" t="s">
        <v>132</v>
      </c>
      <c r="C44" s="143" t="s">
        <v>84</v>
      </c>
      <c r="D44" s="144">
        <v>3</v>
      </c>
      <c r="E44" s="144">
        <v>1</v>
      </c>
      <c r="F44" s="144">
        <v>175</v>
      </c>
      <c r="G44" s="145">
        <f>175*6700</f>
        <v>1172500</v>
      </c>
      <c r="H44" s="146" t="s">
        <v>133</v>
      </c>
      <c r="I44" s="146" t="s">
        <v>134</v>
      </c>
      <c r="J44" s="145"/>
      <c r="K44" s="145"/>
      <c r="L44" s="145"/>
      <c r="M44" s="145"/>
      <c r="N44" s="145"/>
      <c r="O44" s="145"/>
      <c r="P44" s="145"/>
      <c r="Q44" s="145"/>
      <c r="R44" s="145"/>
      <c r="S44" s="87">
        <f t="shared" si="15"/>
        <v>0</v>
      </c>
      <c r="T44" s="145"/>
      <c r="U44" s="145">
        <f t="shared" si="16"/>
        <v>93800</v>
      </c>
      <c r="V44" s="147">
        <f t="shared" si="17"/>
        <v>1078700</v>
      </c>
      <c r="W44" s="147">
        <f t="shared" si="18"/>
        <v>3935</v>
      </c>
      <c r="X44" s="147">
        <f t="shared" si="13"/>
        <v>1074765</v>
      </c>
      <c r="Y44" s="144">
        <v>1</v>
      </c>
      <c r="Z44" s="145">
        <v>37240</v>
      </c>
      <c r="AA44" s="145">
        <v>1</v>
      </c>
      <c r="AB44" s="99">
        <v>29400</v>
      </c>
      <c r="AC44" s="78">
        <f>V44-W44+Z44+AB44</f>
        <v>1141405</v>
      </c>
    </row>
    <row r="45" spans="1:29" s="115" customFormat="1" ht="16.5">
      <c r="A45" s="116"/>
      <c r="B45" s="148" t="s">
        <v>18</v>
      </c>
      <c r="C45" s="149"/>
      <c r="D45" s="150"/>
      <c r="E45" s="150"/>
      <c r="F45" s="150"/>
      <c r="G45" s="151">
        <f>SUM(G38:G44)</f>
        <v>9775300</v>
      </c>
      <c r="H45" s="151"/>
      <c r="I45" s="150"/>
      <c r="J45" s="151">
        <f>SUM(J38:J44)</f>
        <v>196000</v>
      </c>
      <c r="K45" s="151">
        <f>SUM(K38:K44)</f>
        <v>28</v>
      </c>
      <c r="L45" s="151"/>
      <c r="M45" s="151">
        <f>SUM(M38:M44)</f>
        <v>43</v>
      </c>
      <c r="N45" s="151"/>
      <c r="O45" s="151">
        <f>SUM(O38:O44)</f>
        <v>31</v>
      </c>
      <c r="P45" s="151"/>
      <c r="Q45" s="151">
        <f>SUM(Q38:Q44)</f>
        <v>25</v>
      </c>
      <c r="R45" s="151"/>
      <c r="S45" s="152">
        <f>SUM(S38:S44)</f>
        <v>127</v>
      </c>
      <c r="T45" s="151">
        <f>SUM(T38:T44)</f>
        <v>767500</v>
      </c>
      <c r="U45" s="151">
        <f>SUM(U38:U44)</f>
        <v>859104</v>
      </c>
      <c r="V45" s="153">
        <f>G45+J45+T45-U45</f>
        <v>9879696</v>
      </c>
      <c r="W45" s="153">
        <f>SUM(W38:W44)</f>
        <v>143984.80000000002</v>
      </c>
      <c r="X45" s="153">
        <f>V45-W45</f>
        <v>9735711.1999999993</v>
      </c>
      <c r="Y45" s="150">
        <f>SUM(Y38:Y44)</f>
        <v>3</v>
      </c>
      <c r="Z45" s="151">
        <f>SUM(Z38:Z44)</f>
        <v>111720</v>
      </c>
      <c r="AA45" s="151">
        <f>SUM(AA44)</f>
        <v>1</v>
      </c>
      <c r="AB45" s="154">
        <f>SUM(AB38:AB44)</f>
        <v>29400</v>
      </c>
      <c r="AC45" s="155">
        <f>SUM(AC38:AC44)</f>
        <v>9876831.1999999993</v>
      </c>
    </row>
    <row r="46" spans="1:29" s="123" customFormat="1" ht="16.5">
      <c r="A46" s="156" t="s">
        <v>135</v>
      </c>
      <c r="B46" s="157" t="s">
        <v>136</v>
      </c>
      <c r="C46" s="158"/>
      <c r="D46" s="159"/>
      <c r="E46" s="159"/>
      <c r="F46" s="159"/>
      <c r="G46" s="160"/>
      <c r="H46" s="159"/>
      <c r="I46" s="159"/>
      <c r="J46" s="160"/>
      <c r="K46" s="160"/>
      <c r="L46" s="160">
        <f t="shared" si="0"/>
        <v>0</v>
      </c>
      <c r="M46" s="160"/>
      <c r="N46" s="160"/>
      <c r="O46" s="160"/>
      <c r="P46" s="160">
        <f>O46*7500</f>
        <v>0</v>
      </c>
      <c r="Q46" s="160"/>
      <c r="R46" s="160">
        <f>Q46*10000</f>
        <v>0</v>
      </c>
      <c r="S46" s="161"/>
      <c r="T46" s="160"/>
      <c r="U46" s="160"/>
      <c r="V46" s="162"/>
      <c r="W46" s="162"/>
      <c r="X46" s="162"/>
      <c r="Y46" s="159"/>
      <c r="Z46" s="160"/>
      <c r="AA46" s="160"/>
      <c r="AB46" s="163"/>
      <c r="AC46" s="164">
        <f>V46-W46</f>
        <v>0</v>
      </c>
    </row>
    <row r="47" spans="1:29" s="115" customFormat="1" ht="16.5">
      <c r="A47" s="165">
        <v>1</v>
      </c>
      <c r="B47" s="166" t="s">
        <v>137</v>
      </c>
      <c r="C47" s="167" t="s">
        <v>138</v>
      </c>
      <c r="D47" s="168">
        <v>2</v>
      </c>
      <c r="E47" s="168">
        <v>11</v>
      </c>
      <c r="F47" s="168">
        <v>185</v>
      </c>
      <c r="G47" s="169">
        <f>185*6700</f>
        <v>1239500</v>
      </c>
      <c r="H47" s="170" t="s">
        <v>139</v>
      </c>
      <c r="I47" s="171">
        <v>29107</v>
      </c>
      <c r="J47" s="169">
        <v>39200</v>
      </c>
      <c r="K47" s="169">
        <v>5</v>
      </c>
      <c r="L47" s="169">
        <f t="shared" si="0"/>
        <v>12500</v>
      </c>
      <c r="M47" s="169">
        <v>10</v>
      </c>
      <c r="N47" s="169">
        <f>M47*5000</f>
        <v>50000</v>
      </c>
      <c r="O47" s="169">
        <v>10</v>
      </c>
      <c r="P47" s="169">
        <f>O47*7500</f>
        <v>75000</v>
      </c>
      <c r="Q47" s="169">
        <v>10</v>
      </c>
      <c r="R47" s="169">
        <f>Q47*10000</f>
        <v>100000</v>
      </c>
      <c r="S47" s="87">
        <f>K47+M47+O47+Q47</f>
        <v>35</v>
      </c>
      <c r="T47" s="169">
        <f>L47+N47+P47+R47</f>
        <v>237500</v>
      </c>
      <c r="U47" s="169">
        <f>(G47+J47+T47)*8%</f>
        <v>121296</v>
      </c>
      <c r="V47" s="172">
        <f>G47+J47+T47-U47</f>
        <v>1394904</v>
      </c>
      <c r="W47" s="172">
        <f>(V47-1000000)*5%</f>
        <v>19745.2</v>
      </c>
      <c r="X47" s="172">
        <f t="shared" si="13"/>
        <v>1375158.8</v>
      </c>
      <c r="Y47" s="168">
        <v>1</v>
      </c>
      <c r="Z47" s="169">
        <f>Y47*37240</f>
        <v>37240</v>
      </c>
      <c r="AA47" s="169"/>
      <c r="AB47" s="173"/>
      <c r="AC47" s="78">
        <f>V47-W47+Z47</f>
        <v>1412398.8</v>
      </c>
    </row>
    <row r="48" spans="1:29" s="115" customFormat="1" ht="16.5">
      <c r="A48" s="174"/>
      <c r="B48" s="175" t="s">
        <v>18</v>
      </c>
      <c r="C48" s="176"/>
      <c r="D48" s="177"/>
      <c r="E48" s="177"/>
      <c r="F48" s="177"/>
      <c r="G48" s="178">
        <f>SUM(G47:G47)</f>
        <v>1239500</v>
      </c>
      <c r="H48" s="179"/>
      <c r="I48" s="180"/>
      <c r="J48" s="178">
        <f>SUM(J47:J47)</f>
        <v>39200</v>
      </c>
      <c r="K48" s="178">
        <f>SUM(K47:K47)</f>
        <v>5</v>
      </c>
      <c r="L48" s="178"/>
      <c r="M48" s="178">
        <f>SUM(M47:M47)</f>
        <v>10</v>
      </c>
      <c r="N48" s="178"/>
      <c r="O48" s="178">
        <f>SUM(O47:O47)</f>
        <v>10</v>
      </c>
      <c r="P48" s="178"/>
      <c r="Q48" s="178">
        <f>SUM(Q47:Q47)</f>
        <v>10</v>
      </c>
      <c r="R48" s="178"/>
      <c r="S48" s="181">
        <f>K48+M48+O48+Q48</f>
        <v>35</v>
      </c>
      <c r="T48" s="178">
        <f>SUM(T47:T47)</f>
        <v>237500</v>
      </c>
      <c r="U48" s="178">
        <f>SUM(U47:U47)</f>
        <v>121296</v>
      </c>
      <c r="V48" s="182">
        <f>SUM(V47:V47)</f>
        <v>1394904</v>
      </c>
      <c r="W48" s="182">
        <f>SUM(W47:W47)</f>
        <v>19745.2</v>
      </c>
      <c r="X48" s="182">
        <f t="shared" si="13"/>
        <v>1375158.8</v>
      </c>
      <c r="Y48" s="177">
        <v>1</v>
      </c>
      <c r="Z48" s="178">
        <f>SUM(Z47)</f>
        <v>37240</v>
      </c>
      <c r="AA48" s="178"/>
      <c r="AB48" s="183"/>
      <c r="AC48" s="184">
        <f>SUM(AC47)</f>
        <v>1412398.8</v>
      </c>
    </row>
    <row r="49" spans="1:29" s="115" customFormat="1" ht="16.5">
      <c r="A49" s="69"/>
      <c r="B49" s="185" t="s">
        <v>140</v>
      </c>
      <c r="C49" s="124"/>
      <c r="D49" s="125"/>
      <c r="E49" s="125"/>
      <c r="F49" s="125"/>
      <c r="G49" s="126">
        <f>G48+G45+G36</f>
        <v>47180060</v>
      </c>
      <c r="H49" s="125"/>
      <c r="I49" s="125"/>
      <c r="J49" s="126">
        <f>J48+J45+J36</f>
        <v>1117200</v>
      </c>
      <c r="K49" s="126">
        <f>K48+K45+K36</f>
        <v>114</v>
      </c>
      <c r="L49" s="126"/>
      <c r="M49" s="126">
        <f>M48+M45+M36</f>
        <v>148</v>
      </c>
      <c r="N49" s="126"/>
      <c r="O49" s="126">
        <f>O48+O45+O36</f>
        <v>102</v>
      </c>
      <c r="P49" s="126"/>
      <c r="Q49" s="126">
        <f>Q48+Q45+Q36</f>
        <v>65</v>
      </c>
      <c r="R49" s="126"/>
      <c r="S49" s="126">
        <f t="shared" ref="S49:AA49" si="20">S48+S45+S36</f>
        <v>429</v>
      </c>
      <c r="T49" s="126">
        <f t="shared" si="20"/>
        <v>2440000</v>
      </c>
      <c r="U49" s="126">
        <f t="shared" si="20"/>
        <v>4058980.8000000003</v>
      </c>
      <c r="V49" s="126">
        <f t="shared" si="20"/>
        <v>46678279.200000003</v>
      </c>
      <c r="W49" s="126">
        <f t="shared" si="20"/>
        <v>833913.95999999985</v>
      </c>
      <c r="X49" s="129">
        <f t="shared" si="20"/>
        <v>45844365.240000002</v>
      </c>
      <c r="Y49" s="126">
        <f t="shared" si="20"/>
        <v>13</v>
      </c>
      <c r="Z49" s="126">
        <f t="shared" si="20"/>
        <v>484120</v>
      </c>
      <c r="AA49" s="126">
        <f t="shared" si="20"/>
        <v>1</v>
      </c>
      <c r="AB49" s="186">
        <f>SUM(AB45:AB48)</f>
        <v>29400</v>
      </c>
      <c r="AC49" s="78">
        <f>AC48+AC45+AC36</f>
        <v>46357885.240000002</v>
      </c>
    </row>
    <row r="50" spans="1:29" s="115" customFormat="1" ht="16.5">
      <c r="A50" s="79"/>
      <c r="B50" s="187"/>
      <c r="C50" s="188"/>
      <c r="D50" s="79"/>
      <c r="E50" s="79"/>
      <c r="F50" s="79"/>
      <c r="G50" s="188"/>
      <c r="H50" s="79"/>
      <c r="I50" s="79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9"/>
    </row>
    <row r="51" spans="1:29" s="115" customFormat="1" ht="24">
      <c r="A51" s="190"/>
      <c r="B51" s="190" t="s">
        <v>141</v>
      </c>
      <c r="C51" s="191"/>
      <c r="D51" s="190"/>
      <c r="E51" s="190"/>
      <c r="F51" s="190"/>
      <c r="G51" s="191"/>
      <c r="H51" s="190"/>
      <c r="I51" s="190"/>
      <c r="J51" s="191"/>
      <c r="K51" s="191"/>
      <c r="L51" s="191"/>
      <c r="M51" s="191"/>
      <c r="N51" s="191"/>
      <c r="O51" s="191"/>
      <c r="P51" s="191"/>
      <c r="Q51" s="191"/>
      <c r="R51" s="191"/>
      <c r="S51" s="190"/>
      <c r="T51" s="191"/>
      <c r="U51" s="191"/>
      <c r="V51" s="190"/>
      <c r="W51" s="190"/>
      <c r="X51" s="190"/>
      <c r="Y51" s="190"/>
      <c r="Z51" s="190"/>
      <c r="AA51" s="191"/>
      <c r="AB51" s="191"/>
      <c r="AC51" s="192"/>
    </row>
    <row r="52" spans="1:29" s="115" customFormat="1" ht="24">
      <c r="A52" s="193"/>
      <c r="B52" s="193"/>
      <c r="C52" s="194"/>
      <c r="D52" s="193"/>
      <c r="E52" s="193"/>
      <c r="F52" s="193"/>
      <c r="G52" s="194"/>
      <c r="H52" s="193"/>
      <c r="I52" s="193"/>
      <c r="J52" s="194"/>
      <c r="K52" s="194"/>
      <c r="L52" s="194"/>
      <c r="M52" s="194"/>
      <c r="N52" s="194"/>
      <c r="O52" s="194"/>
      <c r="P52" s="194"/>
      <c r="Q52" s="194"/>
      <c r="R52" s="194"/>
      <c r="S52" s="193"/>
      <c r="T52" s="194"/>
      <c r="U52" s="194"/>
      <c r="V52" s="193"/>
      <c r="W52" s="193"/>
      <c r="X52" s="193"/>
      <c r="Y52" s="193"/>
      <c r="Z52" s="193"/>
      <c r="AA52" s="194"/>
      <c r="AB52" s="194"/>
      <c r="AC52" s="195"/>
    </row>
    <row r="53" spans="1:29" s="115" customFormat="1" ht="24">
      <c r="A53" s="193"/>
      <c r="B53" s="193"/>
      <c r="C53" s="194"/>
      <c r="D53" s="193"/>
      <c r="E53" s="193"/>
      <c r="F53" s="193"/>
      <c r="G53" s="194"/>
      <c r="H53" s="193"/>
      <c r="I53" s="193"/>
      <c r="J53" s="194"/>
      <c r="K53" s="194"/>
      <c r="L53" s="194"/>
      <c r="M53" s="194"/>
      <c r="N53" s="194"/>
      <c r="O53" s="194"/>
      <c r="P53" s="194"/>
      <c r="Q53" s="194"/>
      <c r="R53" s="194"/>
      <c r="S53" s="193"/>
      <c r="T53" s="194"/>
      <c r="U53" s="194"/>
      <c r="V53" s="193"/>
      <c r="W53" s="193"/>
      <c r="X53" s="193"/>
      <c r="Y53" s="193"/>
      <c r="Z53" s="193"/>
      <c r="AA53" s="194"/>
      <c r="AB53" s="194"/>
      <c r="AC53" s="195"/>
    </row>
    <row r="54" spans="1:29" s="115" customFormat="1" ht="24">
      <c r="A54" s="193"/>
      <c r="B54" s="193"/>
      <c r="C54" s="194"/>
      <c r="D54" s="193"/>
      <c r="E54" s="193"/>
      <c r="F54" s="193"/>
      <c r="G54" s="194"/>
      <c r="H54" s="193"/>
      <c r="I54" s="193"/>
      <c r="J54" s="194"/>
      <c r="K54" s="194"/>
      <c r="L54" s="194"/>
      <c r="M54" s="194"/>
      <c r="N54" s="194"/>
      <c r="O54" s="194"/>
      <c r="P54" s="194"/>
      <c r="Q54" s="194"/>
      <c r="R54" s="194"/>
      <c r="S54" s="193"/>
      <c r="T54" s="194"/>
      <c r="U54" s="194"/>
      <c r="V54" s="193"/>
      <c r="W54" s="193"/>
      <c r="X54" s="193"/>
      <c r="Y54" s="193"/>
      <c r="Z54" s="193"/>
      <c r="AA54" s="194"/>
      <c r="AB54" s="194"/>
      <c r="AC54" s="195"/>
    </row>
    <row r="55" spans="1:29" s="115" customFormat="1" ht="24">
      <c r="A55" s="193"/>
      <c r="B55" s="193"/>
      <c r="C55" s="194"/>
      <c r="D55" s="193"/>
      <c r="E55" s="193"/>
      <c r="F55" s="193"/>
      <c r="G55" s="194"/>
      <c r="H55" s="193"/>
      <c r="I55" s="193"/>
      <c r="J55" s="194"/>
      <c r="K55" s="194"/>
      <c r="L55" s="194"/>
      <c r="M55" s="194"/>
      <c r="N55" s="194"/>
      <c r="O55" s="194"/>
      <c r="P55" s="194"/>
      <c r="Q55" s="194"/>
      <c r="R55" s="194"/>
      <c r="S55" s="193"/>
      <c r="T55" s="194"/>
      <c r="U55" s="194"/>
      <c r="V55" s="193"/>
      <c r="W55" s="193"/>
      <c r="X55" s="193"/>
      <c r="Y55" s="193"/>
      <c r="Z55" s="193"/>
      <c r="AA55" s="194"/>
      <c r="AB55" s="194"/>
      <c r="AC55" s="195"/>
    </row>
    <row r="56" spans="1:29" s="115" customFormat="1" ht="24">
      <c r="A56" s="193"/>
      <c r="B56" s="193"/>
      <c r="C56" s="194"/>
      <c r="D56" s="193"/>
      <c r="E56" s="193"/>
      <c r="F56" s="193"/>
      <c r="G56" s="194"/>
      <c r="H56" s="193"/>
      <c r="I56" s="193"/>
      <c r="J56" s="194"/>
      <c r="K56" s="194"/>
      <c r="L56" s="194"/>
      <c r="M56" s="194"/>
      <c r="N56" s="194"/>
      <c r="O56" s="194"/>
      <c r="P56" s="194"/>
      <c r="Q56" s="194"/>
      <c r="R56" s="194"/>
      <c r="S56" s="193"/>
      <c r="T56" s="194"/>
      <c r="U56" s="194"/>
      <c r="V56" s="193"/>
      <c r="W56" s="193"/>
      <c r="X56" s="193"/>
      <c r="Y56" s="193"/>
      <c r="Z56" s="193"/>
      <c r="AA56" s="194"/>
      <c r="AB56" s="194"/>
      <c r="AC56" s="195"/>
    </row>
    <row r="57" spans="1:29" s="115" customFormat="1" ht="24">
      <c r="A57" s="193"/>
      <c r="B57" s="193"/>
      <c r="C57" s="194"/>
      <c r="D57" s="193"/>
      <c r="E57" s="193"/>
      <c r="F57" s="193"/>
      <c r="G57" s="194"/>
      <c r="H57" s="193"/>
      <c r="I57" s="193"/>
      <c r="J57" s="194"/>
      <c r="K57" s="194"/>
      <c r="L57" s="194"/>
      <c r="M57" s="194"/>
      <c r="N57" s="194"/>
      <c r="O57" s="194"/>
      <c r="P57" s="194"/>
      <c r="Q57" s="194"/>
      <c r="R57" s="194"/>
      <c r="S57" s="193"/>
      <c r="T57" s="194"/>
      <c r="U57" s="194"/>
      <c r="V57" s="193"/>
      <c r="W57" s="193"/>
      <c r="X57" s="193"/>
      <c r="Y57" s="193"/>
      <c r="Z57" s="193"/>
      <c r="AA57" s="194"/>
      <c r="AB57" s="194"/>
      <c r="AC57" s="195"/>
    </row>
    <row r="58" spans="1:29" s="115" customFormat="1" ht="24">
      <c r="A58" s="193"/>
      <c r="B58" s="193"/>
      <c r="C58" s="194"/>
      <c r="D58" s="193"/>
      <c r="E58" s="193"/>
      <c r="F58" s="193"/>
      <c r="G58" s="194"/>
      <c r="H58" s="193"/>
      <c r="I58" s="193"/>
      <c r="J58" s="194"/>
      <c r="K58" s="194"/>
      <c r="L58" s="194"/>
      <c r="M58" s="194"/>
      <c r="N58" s="194"/>
      <c r="O58" s="194"/>
      <c r="P58" s="194"/>
      <c r="Q58" s="194"/>
      <c r="R58" s="194"/>
      <c r="S58" s="193"/>
      <c r="T58" s="194"/>
      <c r="U58" s="194"/>
      <c r="V58" s="193"/>
      <c r="W58" s="193"/>
      <c r="X58" s="193"/>
      <c r="Y58" s="193"/>
      <c r="Z58" s="193"/>
      <c r="AA58" s="194"/>
      <c r="AB58" s="194"/>
      <c r="AC58" s="195"/>
    </row>
    <row r="59" spans="1:29" s="115" customFormat="1" ht="24">
      <c r="A59" s="193"/>
      <c r="B59" s="193"/>
      <c r="C59" s="194"/>
      <c r="D59" s="193"/>
      <c r="E59" s="193"/>
      <c r="F59" s="193"/>
      <c r="G59" s="194"/>
      <c r="H59" s="193"/>
      <c r="I59" s="193"/>
      <c r="J59" s="194"/>
      <c r="K59" s="194"/>
      <c r="L59" s="194"/>
      <c r="M59" s="194"/>
      <c r="N59" s="194"/>
      <c r="O59" s="194"/>
      <c r="P59" s="194"/>
      <c r="Q59" s="194"/>
      <c r="R59" s="194"/>
      <c r="S59" s="193"/>
      <c r="T59" s="194"/>
      <c r="U59" s="194"/>
      <c r="V59" s="193"/>
      <c r="W59" s="193"/>
      <c r="X59" s="193"/>
      <c r="Y59" s="193"/>
      <c r="Z59" s="193"/>
      <c r="AA59" s="194"/>
      <c r="AB59" s="194"/>
      <c r="AC59" s="195"/>
    </row>
    <row r="60" spans="1:29" s="115" customFormat="1" ht="24">
      <c r="A60" s="193"/>
      <c r="B60" s="193"/>
      <c r="C60" s="194"/>
      <c r="D60" s="193"/>
      <c r="E60" s="193"/>
      <c r="F60" s="193"/>
      <c r="G60" s="194"/>
      <c r="H60" s="193"/>
      <c r="I60" s="193"/>
      <c r="J60" s="194"/>
      <c r="K60" s="194"/>
      <c r="L60" s="194"/>
      <c r="M60" s="194"/>
      <c r="N60" s="194"/>
      <c r="O60" s="194"/>
      <c r="P60" s="194"/>
      <c r="Q60" s="194"/>
      <c r="R60" s="194"/>
      <c r="S60" s="193"/>
      <c r="T60" s="194"/>
      <c r="U60" s="194"/>
      <c r="V60" s="193"/>
      <c r="W60" s="193"/>
      <c r="X60" s="193"/>
      <c r="Y60" s="193"/>
      <c r="Z60" s="193"/>
      <c r="AA60" s="194"/>
      <c r="AB60" s="194"/>
      <c r="AC60" s="195"/>
    </row>
    <row r="61" spans="1:29" s="115" customFormat="1" ht="24">
      <c r="A61" s="193"/>
      <c r="B61" s="193"/>
      <c r="C61" s="194"/>
      <c r="D61" s="193"/>
      <c r="E61" s="193"/>
      <c r="F61" s="193"/>
      <c r="G61" s="194"/>
      <c r="H61" s="193"/>
      <c r="I61" s="193"/>
      <c r="J61" s="194"/>
      <c r="K61" s="194"/>
      <c r="L61" s="194"/>
      <c r="M61" s="194"/>
      <c r="N61" s="194"/>
      <c r="O61" s="194"/>
      <c r="P61" s="194"/>
      <c r="Q61" s="194"/>
      <c r="R61" s="194"/>
      <c r="S61" s="193"/>
      <c r="T61" s="194"/>
      <c r="U61" s="194"/>
      <c r="V61" s="193"/>
      <c r="W61" s="193"/>
      <c r="X61" s="193"/>
      <c r="Y61" s="193"/>
      <c r="Z61" s="193"/>
      <c r="AA61" s="194"/>
      <c r="AB61" s="194"/>
      <c r="AC61" s="195"/>
    </row>
    <row r="62" spans="1:29" s="115" customFormat="1" ht="24">
      <c r="A62" s="193"/>
      <c r="B62" s="193"/>
      <c r="C62" s="194"/>
      <c r="D62" s="193"/>
      <c r="E62" s="193"/>
      <c r="F62" s="193"/>
      <c r="G62" s="194"/>
      <c r="H62" s="193"/>
      <c r="I62" s="193"/>
      <c r="J62" s="194"/>
      <c r="K62" s="194"/>
      <c r="L62" s="194"/>
      <c r="M62" s="194"/>
      <c r="N62" s="194"/>
      <c r="O62" s="194"/>
      <c r="P62" s="194"/>
      <c r="Q62" s="194"/>
      <c r="R62" s="194"/>
      <c r="S62" s="193"/>
      <c r="T62" s="194"/>
      <c r="U62" s="194"/>
      <c r="V62" s="193"/>
      <c r="W62" s="193"/>
      <c r="X62" s="193"/>
      <c r="Y62" s="193"/>
      <c r="Z62" s="193"/>
      <c r="AA62" s="194"/>
      <c r="AB62" s="194"/>
      <c r="AC62" s="195"/>
    </row>
    <row r="63" spans="1:29" s="115" customFormat="1" ht="24">
      <c r="A63" s="193"/>
      <c r="B63" s="193"/>
      <c r="C63" s="194"/>
      <c r="D63" s="193"/>
      <c r="E63" s="193"/>
      <c r="F63" s="193"/>
      <c r="G63" s="194"/>
      <c r="H63" s="193"/>
      <c r="I63" s="193"/>
      <c r="J63" s="194"/>
      <c r="K63" s="194"/>
      <c r="L63" s="194"/>
      <c r="M63" s="194"/>
      <c r="N63" s="194"/>
      <c r="O63" s="194"/>
      <c r="P63" s="194"/>
      <c r="Q63" s="194"/>
      <c r="R63" s="194"/>
      <c r="S63" s="193"/>
      <c r="T63" s="194"/>
      <c r="U63" s="194"/>
      <c r="V63" s="193"/>
      <c r="W63" s="193"/>
      <c r="X63" s="193"/>
      <c r="Y63" s="193"/>
      <c r="Z63" s="193"/>
      <c r="AA63" s="194"/>
      <c r="AB63" s="194"/>
      <c r="AC63" s="195"/>
    </row>
    <row r="64" spans="1:29" s="115" customFormat="1" ht="24">
      <c r="A64" s="193"/>
      <c r="B64" s="193"/>
      <c r="C64" s="194"/>
      <c r="D64" s="193"/>
      <c r="E64" s="193"/>
      <c r="F64" s="193"/>
      <c r="G64" s="194"/>
      <c r="H64" s="193"/>
      <c r="I64" s="193"/>
      <c r="J64" s="194"/>
      <c r="K64" s="194"/>
      <c r="L64" s="194"/>
      <c r="M64" s="194"/>
      <c r="N64" s="194"/>
      <c r="O64" s="194"/>
      <c r="P64" s="194"/>
      <c r="Q64" s="194"/>
      <c r="R64" s="194"/>
      <c r="S64" s="193"/>
      <c r="T64" s="194"/>
      <c r="U64" s="194"/>
      <c r="V64" s="193"/>
      <c r="W64" s="193"/>
      <c r="X64" s="193"/>
      <c r="Y64" s="193"/>
      <c r="Z64" s="193"/>
      <c r="AA64" s="194"/>
      <c r="AB64" s="194"/>
      <c r="AC64" s="195"/>
    </row>
    <row r="65" spans="1:29" s="115" customFormat="1" ht="24">
      <c r="A65" s="193"/>
      <c r="B65" s="193"/>
      <c r="C65" s="194"/>
      <c r="D65" s="193"/>
      <c r="E65" s="193"/>
      <c r="F65" s="193"/>
      <c r="G65" s="194"/>
      <c r="H65" s="193"/>
      <c r="I65" s="193"/>
      <c r="J65" s="194"/>
      <c r="K65" s="194"/>
      <c r="L65" s="194"/>
      <c r="M65" s="194"/>
      <c r="N65" s="194"/>
      <c r="O65" s="194"/>
      <c r="P65" s="194"/>
      <c r="Q65" s="194"/>
      <c r="R65" s="194"/>
      <c r="S65" s="193"/>
      <c r="T65" s="194"/>
      <c r="U65" s="194"/>
      <c r="V65" s="193"/>
      <c r="W65" s="193"/>
      <c r="X65" s="193"/>
      <c r="Y65" s="193"/>
      <c r="Z65" s="193"/>
      <c r="AA65" s="194"/>
      <c r="AB65" s="194"/>
      <c r="AC65" s="195"/>
    </row>
    <row r="66" spans="1:29" s="115" customFormat="1" ht="24">
      <c r="A66" s="193"/>
      <c r="B66" s="193"/>
      <c r="C66" s="194"/>
      <c r="D66" s="193"/>
      <c r="E66" s="193"/>
      <c r="F66" s="193"/>
      <c r="G66" s="194"/>
      <c r="H66" s="193"/>
      <c r="I66" s="193"/>
      <c r="J66" s="194"/>
      <c r="K66" s="194"/>
      <c r="L66" s="194"/>
      <c r="M66" s="194"/>
      <c r="N66" s="194"/>
      <c r="O66" s="194"/>
      <c r="P66" s="194"/>
      <c r="Q66" s="194"/>
      <c r="R66" s="194"/>
      <c r="S66" s="193"/>
      <c r="T66" s="194"/>
      <c r="U66" s="194"/>
      <c r="V66" s="193"/>
      <c r="W66" s="193"/>
      <c r="X66" s="193"/>
      <c r="Y66" s="193"/>
      <c r="Z66" s="193"/>
      <c r="AA66" s="194"/>
      <c r="AB66" s="194"/>
      <c r="AC66" s="195"/>
    </row>
    <row r="67" spans="1:29" s="115" customFormat="1" ht="24">
      <c r="A67" s="193"/>
      <c r="B67" s="193"/>
      <c r="C67" s="194"/>
      <c r="D67" s="193"/>
      <c r="E67" s="193"/>
      <c r="F67" s="193"/>
      <c r="G67" s="194"/>
      <c r="H67" s="193"/>
      <c r="I67" s="193"/>
      <c r="J67" s="194"/>
      <c r="K67" s="194"/>
      <c r="L67" s="194"/>
      <c r="M67" s="194"/>
      <c r="N67" s="194"/>
      <c r="O67" s="194"/>
      <c r="P67" s="194"/>
      <c r="Q67" s="194"/>
      <c r="R67" s="194"/>
      <c r="S67" s="193"/>
      <c r="T67" s="194"/>
      <c r="U67" s="194"/>
      <c r="V67" s="193"/>
      <c r="W67" s="193"/>
      <c r="X67" s="193"/>
      <c r="Y67" s="193"/>
      <c r="Z67" s="193"/>
      <c r="AA67" s="194"/>
      <c r="AB67" s="194"/>
      <c r="AC67" s="195"/>
    </row>
    <row r="68" spans="1:29" s="46" customFormat="1" ht="22.5">
      <c r="A68" s="439" t="s">
        <v>0</v>
      </c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  <c r="T68" s="439"/>
      <c r="U68" s="439"/>
      <c r="V68" s="439"/>
      <c r="W68" s="439"/>
      <c r="X68" s="439"/>
      <c r="Y68" s="439"/>
      <c r="Z68" s="439"/>
      <c r="AA68" s="439"/>
      <c r="AB68" s="439"/>
      <c r="AC68" s="439"/>
    </row>
    <row r="69" spans="1:29" s="46" customFormat="1" ht="22.5">
      <c r="A69" s="439" t="s">
        <v>40</v>
      </c>
      <c r="B69" s="439"/>
      <c r="C69" s="439"/>
      <c r="D69" s="439"/>
      <c r="E69" s="439"/>
      <c r="F69" s="439"/>
      <c r="G69" s="43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  <c r="T69" s="439"/>
      <c r="U69" s="439"/>
      <c r="V69" s="439"/>
      <c r="W69" s="439"/>
      <c r="X69" s="439"/>
      <c r="Y69" s="439"/>
      <c r="Z69" s="439"/>
      <c r="AA69" s="439"/>
      <c r="AB69" s="439"/>
      <c r="AC69" s="439"/>
    </row>
    <row r="70" spans="1:29" s="46" customFormat="1" ht="18.75">
      <c r="A70" s="426" t="s">
        <v>41</v>
      </c>
      <c r="B70" s="426"/>
      <c r="C70" s="426"/>
      <c r="D70" s="426"/>
      <c r="E70" s="426"/>
      <c r="F70" s="426"/>
      <c r="G70" s="426"/>
      <c r="H70" s="426"/>
      <c r="I70" s="426"/>
      <c r="J70" s="426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6"/>
      <c r="AC70" s="426"/>
    </row>
    <row r="71" spans="1:29" s="46" customFormat="1" ht="18.75">
      <c r="A71" s="46" t="s">
        <v>42</v>
      </c>
      <c r="C71" s="196"/>
      <c r="G71" s="197"/>
      <c r="J71" s="197"/>
      <c r="K71" s="197"/>
      <c r="L71" s="197"/>
      <c r="M71" s="197"/>
      <c r="N71" s="197"/>
      <c r="O71" s="197"/>
      <c r="P71" s="197"/>
      <c r="Q71" s="197"/>
      <c r="R71" s="197"/>
      <c r="T71" s="197"/>
      <c r="U71" s="197"/>
      <c r="AA71" s="197"/>
      <c r="AB71" s="197"/>
    </row>
    <row r="72" spans="1:29" s="46" customFormat="1" ht="18.75">
      <c r="A72" s="46" t="s">
        <v>43</v>
      </c>
      <c r="C72" s="197"/>
      <c r="G72" s="197"/>
      <c r="J72" s="197"/>
      <c r="K72" s="197"/>
      <c r="L72" s="197"/>
      <c r="M72" s="197"/>
      <c r="N72" s="197"/>
      <c r="O72" s="197"/>
      <c r="P72" s="197"/>
      <c r="Q72" s="197"/>
      <c r="R72" s="197"/>
      <c r="T72" s="197"/>
      <c r="U72" s="197"/>
      <c r="Z72" s="46" t="s">
        <v>142</v>
      </c>
      <c r="AA72" s="197"/>
      <c r="AB72" s="197"/>
    </row>
    <row r="73" spans="1:29" s="46" customFormat="1" ht="18.75">
      <c r="C73" s="197"/>
      <c r="G73" s="197"/>
      <c r="J73" s="197"/>
      <c r="K73" s="197"/>
      <c r="L73" s="197"/>
      <c r="M73" s="197"/>
      <c r="N73" s="197"/>
      <c r="O73" s="197"/>
      <c r="P73" s="197"/>
      <c r="Q73" s="197"/>
      <c r="R73" s="197"/>
      <c r="T73" s="197"/>
      <c r="U73" s="197"/>
      <c r="Z73" s="46" t="s">
        <v>143</v>
      </c>
      <c r="AA73" s="197"/>
      <c r="AB73" s="197"/>
    </row>
    <row r="74" spans="1:29" s="46" customFormat="1" ht="29.25">
      <c r="A74" s="427" t="s">
        <v>46</v>
      </c>
      <c r="B74" s="427"/>
      <c r="C74" s="427"/>
      <c r="D74" s="427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  <c r="AC74" s="427"/>
    </row>
    <row r="75" spans="1:29" s="46" customFormat="1" ht="28.5" customHeight="1">
      <c r="A75" s="428" t="s">
        <v>144</v>
      </c>
      <c r="B75" s="428"/>
      <c r="C75" s="428"/>
      <c r="D75" s="428"/>
      <c r="E75" s="428"/>
      <c r="F75" s="428"/>
      <c r="G75" s="428"/>
      <c r="H75" s="428"/>
      <c r="I75" s="428"/>
      <c r="J75" s="428"/>
      <c r="K75" s="428"/>
      <c r="L75" s="428"/>
      <c r="M75" s="428"/>
      <c r="N75" s="428"/>
      <c r="O75" s="428"/>
      <c r="P75" s="428"/>
      <c r="Q75" s="428"/>
      <c r="R75" s="428"/>
      <c r="S75" s="428"/>
      <c r="T75" s="428"/>
      <c r="U75" s="428"/>
      <c r="V75" s="428"/>
      <c r="W75" s="428"/>
      <c r="X75" s="428"/>
      <c r="Y75" s="428"/>
      <c r="Z75" s="428"/>
      <c r="AA75" s="428"/>
      <c r="AB75" s="428"/>
      <c r="AC75" s="428"/>
    </row>
    <row r="76" spans="1:29" s="53" customFormat="1" ht="16.5" hidden="1">
      <c r="A76" s="421" t="s">
        <v>48</v>
      </c>
      <c r="B76" s="421" t="s">
        <v>49</v>
      </c>
      <c r="C76" s="420" t="s">
        <v>50</v>
      </c>
      <c r="D76" s="421" t="s">
        <v>13</v>
      </c>
      <c r="E76" s="421" t="s">
        <v>14</v>
      </c>
      <c r="F76" s="198"/>
      <c r="G76" s="199" t="s">
        <v>16</v>
      </c>
      <c r="H76" s="421" t="s">
        <v>51</v>
      </c>
      <c r="I76" s="200" t="s">
        <v>52</v>
      </c>
      <c r="J76" s="415" t="s">
        <v>53</v>
      </c>
      <c r="K76" s="429"/>
      <c r="L76" s="429"/>
      <c r="M76" s="429"/>
      <c r="N76" s="429"/>
      <c r="O76" s="429"/>
      <c r="P76" s="429"/>
      <c r="Q76" s="429"/>
      <c r="R76" s="429"/>
      <c r="S76" s="429"/>
      <c r="T76" s="430"/>
      <c r="U76" s="420" t="s">
        <v>54</v>
      </c>
      <c r="V76" s="421" t="s">
        <v>55</v>
      </c>
      <c r="W76" s="421" t="s">
        <v>56</v>
      </c>
      <c r="X76" s="200" t="s">
        <v>57</v>
      </c>
      <c r="Y76" s="423" t="s">
        <v>58</v>
      </c>
      <c r="Z76" s="424"/>
      <c r="AA76" s="423" t="s">
        <v>59</v>
      </c>
      <c r="AB76" s="424"/>
      <c r="AC76" s="425" t="s">
        <v>60</v>
      </c>
    </row>
    <row r="77" spans="1:29" s="53" customFormat="1" ht="16.5">
      <c r="A77" s="422"/>
      <c r="B77" s="422"/>
      <c r="C77" s="416"/>
      <c r="D77" s="422"/>
      <c r="E77" s="422"/>
      <c r="F77" s="201"/>
      <c r="G77" s="202" t="s">
        <v>22</v>
      </c>
      <c r="H77" s="422"/>
      <c r="I77" s="203" t="s">
        <v>61</v>
      </c>
      <c r="J77" s="415" t="s">
        <v>62</v>
      </c>
      <c r="K77" s="417" t="s">
        <v>30</v>
      </c>
      <c r="L77" s="418"/>
      <c r="M77" s="418"/>
      <c r="N77" s="418"/>
      <c r="O77" s="418"/>
      <c r="P77" s="418"/>
      <c r="Q77" s="418"/>
      <c r="R77" s="418"/>
      <c r="S77" s="419"/>
      <c r="T77" s="199" t="s">
        <v>63</v>
      </c>
      <c r="U77" s="416"/>
      <c r="V77" s="422"/>
      <c r="W77" s="422"/>
      <c r="X77" s="203" t="s">
        <v>64</v>
      </c>
      <c r="Y77" s="204" t="s">
        <v>65</v>
      </c>
      <c r="Z77" s="204" t="s">
        <v>66</v>
      </c>
      <c r="AA77" s="204" t="s">
        <v>65</v>
      </c>
      <c r="AB77" s="204" t="s">
        <v>66</v>
      </c>
      <c r="AC77" s="425"/>
    </row>
    <row r="78" spans="1:29" s="53" customFormat="1" ht="16.5">
      <c r="A78" s="204"/>
      <c r="B78" s="204"/>
      <c r="C78" s="205"/>
      <c r="D78" s="204"/>
      <c r="E78" s="204"/>
      <c r="F78" s="206"/>
      <c r="G78" s="205"/>
      <c r="H78" s="204"/>
      <c r="I78" s="204"/>
      <c r="J78" s="416"/>
      <c r="K78" s="202" t="s">
        <v>65</v>
      </c>
      <c r="L78" s="207" t="s">
        <v>67</v>
      </c>
      <c r="M78" s="207" t="s">
        <v>65</v>
      </c>
      <c r="N78" s="207" t="s">
        <v>68</v>
      </c>
      <c r="O78" s="207" t="s">
        <v>65</v>
      </c>
      <c r="P78" s="207" t="s">
        <v>69</v>
      </c>
      <c r="Q78" s="207" t="s">
        <v>65</v>
      </c>
      <c r="R78" s="207" t="s">
        <v>70</v>
      </c>
      <c r="S78" s="208" t="s">
        <v>18</v>
      </c>
      <c r="T78" s="202" t="s">
        <v>71</v>
      </c>
      <c r="U78" s="205"/>
      <c r="V78" s="204"/>
      <c r="W78" s="204"/>
      <c r="X78" s="204"/>
      <c r="Y78" s="204"/>
      <c r="Z78" s="204"/>
      <c r="AA78" s="205"/>
      <c r="AB78" s="205"/>
      <c r="AC78" s="204"/>
    </row>
    <row r="79" spans="1:29" s="53" customFormat="1" ht="16.5">
      <c r="A79" s="204">
        <v>1</v>
      </c>
      <c r="B79" s="204">
        <v>2</v>
      </c>
      <c r="C79" s="205">
        <v>3</v>
      </c>
      <c r="D79" s="209">
        <v>4</v>
      </c>
      <c r="E79" s="209">
        <v>5</v>
      </c>
      <c r="F79" s="206"/>
      <c r="G79" s="205">
        <v>6</v>
      </c>
      <c r="H79" s="204">
        <v>7</v>
      </c>
      <c r="I79" s="204">
        <v>8</v>
      </c>
      <c r="J79" s="205"/>
      <c r="K79" s="205"/>
      <c r="L79" s="205"/>
      <c r="M79" s="205"/>
      <c r="N79" s="205"/>
      <c r="O79" s="205"/>
      <c r="P79" s="205"/>
      <c r="Q79" s="205"/>
      <c r="R79" s="205"/>
      <c r="S79" s="209">
        <v>9</v>
      </c>
      <c r="T79" s="205">
        <v>12</v>
      </c>
      <c r="U79" s="205">
        <v>13</v>
      </c>
      <c r="V79" s="204">
        <v>14</v>
      </c>
      <c r="W79" s="204"/>
      <c r="X79" s="204"/>
      <c r="Y79" s="204">
        <v>16</v>
      </c>
      <c r="Z79" s="204">
        <v>17</v>
      </c>
      <c r="AA79" s="205">
        <v>18</v>
      </c>
      <c r="AB79" s="205"/>
      <c r="AC79" s="204">
        <v>19</v>
      </c>
    </row>
    <row r="80" spans="1:29" s="53" customFormat="1" ht="16.5">
      <c r="A80" s="210" t="s">
        <v>72</v>
      </c>
      <c r="B80" s="211" t="s">
        <v>73</v>
      </c>
      <c r="C80" s="212"/>
      <c r="D80" s="213"/>
      <c r="E80" s="213"/>
      <c r="F80" s="214"/>
      <c r="G80" s="212"/>
      <c r="H80" s="210"/>
      <c r="I80" s="210"/>
      <c r="J80" s="212"/>
      <c r="K80" s="212"/>
      <c r="L80" s="212"/>
      <c r="M80" s="212"/>
      <c r="N80" s="212"/>
      <c r="O80" s="212"/>
      <c r="P80" s="212"/>
      <c r="Q80" s="212"/>
      <c r="R80" s="212"/>
      <c r="S80" s="213"/>
      <c r="T80" s="212"/>
      <c r="U80" s="212"/>
      <c r="V80" s="210"/>
      <c r="W80" s="210"/>
      <c r="X80" s="210"/>
      <c r="Y80" s="210"/>
      <c r="Z80" s="210"/>
      <c r="AA80" s="212"/>
      <c r="AB80" s="212"/>
      <c r="AC80" s="215"/>
    </row>
    <row r="81" spans="1:29" s="80" customFormat="1" ht="16.5">
      <c r="A81" s="69">
        <v>1</v>
      </c>
      <c r="B81" s="70" t="s">
        <v>74</v>
      </c>
      <c r="C81" s="71" t="s">
        <v>75</v>
      </c>
      <c r="D81" s="72">
        <v>5</v>
      </c>
      <c r="E81" s="72">
        <v>8</v>
      </c>
      <c r="F81" s="72">
        <v>344</v>
      </c>
      <c r="G81" s="73">
        <f>344*9300</f>
        <v>3199200</v>
      </c>
      <c r="H81" s="74" t="s">
        <v>76</v>
      </c>
      <c r="I81" s="74" t="s">
        <v>77</v>
      </c>
      <c r="J81" s="73">
        <v>98000</v>
      </c>
      <c r="K81" s="73">
        <v>5</v>
      </c>
      <c r="L81" s="73">
        <f>K81*2500</f>
        <v>12500</v>
      </c>
      <c r="M81" s="73">
        <v>10</v>
      </c>
      <c r="N81" s="73">
        <f>M81*5000</f>
        <v>50000</v>
      </c>
      <c r="O81" s="73">
        <v>10</v>
      </c>
      <c r="P81" s="73">
        <f>O81*7500</f>
        <v>75000</v>
      </c>
      <c r="Q81" s="73">
        <v>9</v>
      </c>
      <c r="R81" s="73">
        <f>Q81*10000</f>
        <v>90000</v>
      </c>
      <c r="S81" s="75">
        <f>Q81+O81+M81+K81+K68</f>
        <v>34</v>
      </c>
      <c r="T81" s="73">
        <f>L81+N81+P81+R81</f>
        <v>227500</v>
      </c>
      <c r="U81" s="73">
        <f>(G81+J81+T81)*8%</f>
        <v>281976</v>
      </c>
      <c r="V81" s="76">
        <f>G81+J81+T81-U81</f>
        <v>3242724</v>
      </c>
      <c r="W81" s="76">
        <f t="shared" ref="W81:W102" si="21">(V81-1000000)*5%</f>
        <v>112136.20000000001</v>
      </c>
      <c r="X81" s="76">
        <f>V81-W81</f>
        <v>3130587.8</v>
      </c>
      <c r="Y81" s="72">
        <v>0</v>
      </c>
      <c r="Z81" s="73"/>
      <c r="AA81" s="73"/>
      <c r="AB81" s="77"/>
      <c r="AC81" s="78">
        <f>V81-W81+Z81</f>
        <v>3130587.8</v>
      </c>
    </row>
    <row r="82" spans="1:29" s="91" customFormat="1" ht="16.5">
      <c r="A82" s="215">
        <v>2</v>
      </c>
      <c r="B82" s="90" t="s">
        <v>78</v>
      </c>
      <c r="C82" s="216" t="s">
        <v>79</v>
      </c>
      <c r="D82" s="217">
        <v>4</v>
      </c>
      <c r="E82" s="217">
        <v>10</v>
      </c>
      <c r="F82" s="217">
        <v>288</v>
      </c>
      <c r="G82" s="218">
        <f>288*9300</f>
        <v>2678400</v>
      </c>
      <c r="H82" s="219" t="s">
        <v>80</v>
      </c>
      <c r="I82" s="220">
        <v>29594</v>
      </c>
      <c r="J82" s="218">
        <v>235200</v>
      </c>
      <c r="K82" s="218">
        <v>5</v>
      </c>
      <c r="L82" s="218">
        <f t="shared" ref="L82:L98" si="22">K82*2500</f>
        <v>12500</v>
      </c>
      <c r="M82" s="218">
        <v>10</v>
      </c>
      <c r="N82" s="218">
        <f t="shared" ref="N82:N98" si="23">M82*5000</f>
        <v>50000</v>
      </c>
      <c r="O82" s="218">
        <v>10</v>
      </c>
      <c r="P82" s="218">
        <f>O82*7500</f>
        <v>75000</v>
      </c>
      <c r="Q82" s="218">
        <v>8</v>
      </c>
      <c r="R82" s="218">
        <f>Q82*10000</f>
        <v>80000</v>
      </c>
      <c r="S82" s="221">
        <f t="shared" ref="S82:T102" si="24">K82+M82+O82+Q82</f>
        <v>33</v>
      </c>
      <c r="T82" s="218">
        <f>L82+N82+P82+R82</f>
        <v>217500</v>
      </c>
      <c r="U82" s="84">
        <f t="shared" ref="U82:U102" si="25">(G82+J82+T82)*8%</f>
        <v>250488</v>
      </c>
      <c r="V82" s="88">
        <f t="shared" ref="V82:V102" si="26">G82+J82+T82-U82</f>
        <v>2880612</v>
      </c>
      <c r="W82" s="88">
        <f t="shared" si="21"/>
        <v>94030.6</v>
      </c>
      <c r="X82" s="88">
        <f t="shared" ref="X82:X102" si="27">V82-W82</f>
        <v>2786581.4</v>
      </c>
      <c r="Y82" s="217">
        <v>0</v>
      </c>
      <c r="Z82" s="218">
        <f>Y82*19000</f>
        <v>0</v>
      </c>
      <c r="AA82" s="218"/>
      <c r="AB82" s="222"/>
      <c r="AC82" s="78">
        <f t="shared" ref="AC82:AC102" si="28">V82-W82+Z82</f>
        <v>2786581.4</v>
      </c>
    </row>
    <row r="83" spans="1:29" s="91" customFormat="1" ht="16.5">
      <c r="A83" s="69">
        <v>3</v>
      </c>
      <c r="B83" s="81" t="s">
        <v>81</v>
      </c>
      <c r="C83" s="82" t="s">
        <v>75</v>
      </c>
      <c r="D83" s="83">
        <v>4</v>
      </c>
      <c r="E83" s="83">
        <v>9</v>
      </c>
      <c r="F83" s="83">
        <v>279</v>
      </c>
      <c r="G83" s="84">
        <f>279*9300</f>
        <v>2594700</v>
      </c>
      <c r="H83" s="220" t="s">
        <v>82</v>
      </c>
      <c r="I83" s="220">
        <v>34709</v>
      </c>
      <c r="J83" s="218"/>
      <c r="K83" s="218">
        <v>5</v>
      </c>
      <c r="L83" s="218">
        <f t="shared" si="22"/>
        <v>12500</v>
      </c>
      <c r="M83" s="218">
        <v>10</v>
      </c>
      <c r="N83" s="218">
        <f t="shared" si="23"/>
        <v>50000</v>
      </c>
      <c r="O83" s="218">
        <v>4</v>
      </c>
      <c r="P83" s="218">
        <f>O83*7500</f>
        <v>30000</v>
      </c>
      <c r="Q83" s="218"/>
      <c r="R83" s="218">
        <f>Q83*10000</f>
        <v>0</v>
      </c>
      <c r="S83" s="221">
        <f t="shared" si="24"/>
        <v>19</v>
      </c>
      <c r="T83" s="218">
        <f>L83+N83+P83+R83</f>
        <v>92500</v>
      </c>
      <c r="U83" s="84">
        <f t="shared" si="25"/>
        <v>214976</v>
      </c>
      <c r="V83" s="88">
        <f t="shared" si="26"/>
        <v>2472224</v>
      </c>
      <c r="W83" s="88">
        <f t="shared" si="21"/>
        <v>73611.199999999997</v>
      </c>
      <c r="X83" s="88">
        <f t="shared" si="27"/>
        <v>2398612.7999999998</v>
      </c>
      <c r="Y83" s="217"/>
      <c r="Z83" s="218"/>
      <c r="AA83" s="218"/>
      <c r="AB83" s="222"/>
      <c r="AC83" s="78">
        <f t="shared" si="28"/>
        <v>2398612.7999999998</v>
      </c>
    </row>
    <row r="84" spans="1:29" s="91" customFormat="1" ht="15.75" customHeight="1">
      <c r="A84" s="69">
        <v>4</v>
      </c>
      <c r="B84" s="90" t="s">
        <v>87</v>
      </c>
      <c r="C84" s="216" t="s">
        <v>75</v>
      </c>
      <c r="D84" s="217">
        <v>4</v>
      </c>
      <c r="E84" s="217">
        <v>7</v>
      </c>
      <c r="F84" s="217">
        <v>261</v>
      </c>
      <c r="G84" s="218">
        <f>261*9300</f>
        <v>2427300</v>
      </c>
      <c r="H84" s="220">
        <v>27792</v>
      </c>
      <c r="I84" s="220" t="s">
        <v>88</v>
      </c>
      <c r="J84" s="218">
        <v>98000</v>
      </c>
      <c r="K84" s="218">
        <v>5</v>
      </c>
      <c r="L84" s="218">
        <f t="shared" si="22"/>
        <v>12500</v>
      </c>
      <c r="M84" s="218">
        <v>10</v>
      </c>
      <c r="N84" s="218">
        <f t="shared" si="23"/>
        <v>50000</v>
      </c>
      <c r="O84" s="218">
        <v>1</v>
      </c>
      <c r="P84" s="218">
        <f>O84*7500</f>
        <v>7500</v>
      </c>
      <c r="Q84" s="218"/>
      <c r="R84" s="218">
        <f>Q84*10000</f>
        <v>0</v>
      </c>
      <c r="S84" s="221">
        <f t="shared" si="24"/>
        <v>16</v>
      </c>
      <c r="T84" s="218">
        <f>L84+N84+P84+R84</f>
        <v>70000</v>
      </c>
      <c r="U84" s="84">
        <f t="shared" si="25"/>
        <v>207624</v>
      </c>
      <c r="V84" s="88">
        <f t="shared" si="26"/>
        <v>2387676</v>
      </c>
      <c r="W84" s="88">
        <f t="shared" si="21"/>
        <v>69383.8</v>
      </c>
      <c r="X84" s="88">
        <f t="shared" si="27"/>
        <v>2318292.2000000002</v>
      </c>
      <c r="Y84" s="217">
        <v>2</v>
      </c>
      <c r="Z84" s="218">
        <f>Y84*37240</f>
        <v>74480</v>
      </c>
      <c r="AA84" s="218"/>
      <c r="AB84" s="222"/>
      <c r="AC84" s="78">
        <f t="shared" si="28"/>
        <v>2392772.2000000002</v>
      </c>
    </row>
    <row r="85" spans="1:29" s="93" customFormat="1" ht="16.5">
      <c r="A85" s="69">
        <v>5</v>
      </c>
      <c r="B85" s="81" t="s">
        <v>89</v>
      </c>
      <c r="C85" s="82" t="s">
        <v>90</v>
      </c>
      <c r="D85" s="83">
        <v>4</v>
      </c>
      <c r="E85" s="83">
        <v>6</v>
      </c>
      <c r="F85" s="83">
        <v>254</v>
      </c>
      <c r="G85" s="84">
        <f>254*9300</f>
        <v>2362200</v>
      </c>
      <c r="H85" s="85" t="s">
        <v>91</v>
      </c>
      <c r="I85" s="86">
        <v>30689</v>
      </c>
      <c r="J85" s="84">
        <v>137200</v>
      </c>
      <c r="K85" s="84">
        <v>5</v>
      </c>
      <c r="L85" s="84">
        <f t="shared" si="22"/>
        <v>12500</v>
      </c>
      <c r="M85" s="84">
        <v>10</v>
      </c>
      <c r="N85" s="84">
        <f t="shared" si="23"/>
        <v>50000</v>
      </c>
      <c r="O85" s="84">
        <v>10</v>
      </c>
      <c r="P85" s="84">
        <f>O85*7500</f>
        <v>75000</v>
      </c>
      <c r="Q85" s="84">
        <v>5</v>
      </c>
      <c r="R85" s="84">
        <f>Q85*10000</f>
        <v>50000</v>
      </c>
      <c r="S85" s="221">
        <f t="shared" si="24"/>
        <v>30</v>
      </c>
      <c r="T85" s="84">
        <f>L85+N85+P85+R85</f>
        <v>187500</v>
      </c>
      <c r="U85" s="84">
        <f t="shared" si="25"/>
        <v>214952</v>
      </c>
      <c r="V85" s="88">
        <f t="shared" si="26"/>
        <v>2471948</v>
      </c>
      <c r="W85" s="88">
        <f t="shared" si="21"/>
        <v>73597.400000000009</v>
      </c>
      <c r="X85" s="88">
        <f t="shared" si="27"/>
        <v>2398350.6</v>
      </c>
      <c r="Y85" s="83">
        <v>0</v>
      </c>
      <c r="Z85" s="84">
        <f>Y85*19000</f>
        <v>0</v>
      </c>
      <c r="AA85" s="84"/>
      <c r="AB85" s="89"/>
      <c r="AC85" s="78">
        <f t="shared" si="28"/>
        <v>2398350.6</v>
      </c>
    </row>
    <row r="86" spans="1:29" s="93" customFormat="1" ht="16.5">
      <c r="A86" s="69">
        <v>6</v>
      </c>
      <c r="B86" s="81" t="s">
        <v>92</v>
      </c>
      <c r="C86" s="82" t="s">
        <v>93</v>
      </c>
      <c r="D86" s="83">
        <v>4</v>
      </c>
      <c r="E86" s="83">
        <v>6</v>
      </c>
      <c r="F86" s="83">
        <v>254</v>
      </c>
      <c r="G86" s="84">
        <f>254*9300</f>
        <v>2362200</v>
      </c>
      <c r="H86" s="86">
        <v>29564</v>
      </c>
      <c r="I86" s="86">
        <v>37266</v>
      </c>
      <c r="J86" s="84"/>
      <c r="K86" s="84">
        <v>5</v>
      </c>
      <c r="L86" s="84">
        <f t="shared" si="22"/>
        <v>12500</v>
      </c>
      <c r="M86" s="84">
        <v>7</v>
      </c>
      <c r="N86" s="84">
        <f t="shared" si="23"/>
        <v>35000</v>
      </c>
      <c r="O86" s="84"/>
      <c r="P86" s="84"/>
      <c r="Q86" s="84"/>
      <c r="R86" s="84"/>
      <c r="S86" s="221">
        <f t="shared" si="24"/>
        <v>12</v>
      </c>
      <c r="T86" s="84">
        <f>L86+N86</f>
        <v>47500</v>
      </c>
      <c r="U86" s="84">
        <f t="shared" si="25"/>
        <v>192776</v>
      </c>
      <c r="V86" s="88">
        <f t="shared" si="26"/>
        <v>2216924</v>
      </c>
      <c r="W86" s="88">
        <f t="shared" si="21"/>
        <v>60846.200000000004</v>
      </c>
      <c r="X86" s="88">
        <f t="shared" si="27"/>
        <v>2156077.7999999998</v>
      </c>
      <c r="Y86" s="83"/>
      <c r="Z86" s="84"/>
      <c r="AA86" s="84"/>
      <c r="AB86" s="89"/>
      <c r="AC86" s="78">
        <f t="shared" si="28"/>
        <v>2156077.7999999998</v>
      </c>
    </row>
    <row r="87" spans="1:29" s="93" customFormat="1" ht="16.5">
      <c r="A87" s="69">
        <v>7</v>
      </c>
      <c r="B87" s="81" t="s">
        <v>94</v>
      </c>
      <c r="C87" s="82" t="s">
        <v>90</v>
      </c>
      <c r="D87" s="83">
        <v>4</v>
      </c>
      <c r="E87" s="83">
        <v>4</v>
      </c>
      <c r="F87" s="83">
        <v>240</v>
      </c>
      <c r="G87" s="84">
        <f>240*9300</f>
        <v>2232000</v>
      </c>
      <c r="H87" s="85" t="s">
        <v>95</v>
      </c>
      <c r="I87" s="86">
        <v>39457</v>
      </c>
      <c r="J87" s="84">
        <v>137200</v>
      </c>
      <c r="K87" s="84">
        <v>5</v>
      </c>
      <c r="L87" s="84">
        <f t="shared" si="22"/>
        <v>12500</v>
      </c>
      <c r="M87" s="84">
        <v>1</v>
      </c>
      <c r="N87" s="84">
        <f t="shared" si="23"/>
        <v>5000</v>
      </c>
      <c r="O87" s="84"/>
      <c r="P87" s="84">
        <f t="shared" ref="P87:P100" si="29">O87*7500</f>
        <v>0</v>
      </c>
      <c r="Q87" s="84"/>
      <c r="R87" s="84">
        <f t="shared" ref="R87:R98" si="30">Q87*10000</f>
        <v>0</v>
      </c>
      <c r="S87" s="221">
        <f t="shared" si="24"/>
        <v>6</v>
      </c>
      <c r="T87" s="84">
        <f t="shared" si="24"/>
        <v>17500</v>
      </c>
      <c r="U87" s="84">
        <f t="shared" si="25"/>
        <v>190936</v>
      </c>
      <c r="V87" s="88">
        <f t="shared" si="26"/>
        <v>2195764</v>
      </c>
      <c r="W87" s="88">
        <f t="shared" si="21"/>
        <v>59788.200000000004</v>
      </c>
      <c r="X87" s="88">
        <f t="shared" si="27"/>
        <v>2135975.7999999998</v>
      </c>
      <c r="Y87" s="83"/>
      <c r="Z87" s="84"/>
      <c r="AA87" s="84"/>
      <c r="AB87" s="89"/>
      <c r="AC87" s="78">
        <f t="shared" si="28"/>
        <v>2135975.7999999998</v>
      </c>
    </row>
    <row r="88" spans="1:29" s="93" customFormat="1" ht="16.5">
      <c r="A88" s="69">
        <v>8</v>
      </c>
      <c r="B88" s="81" t="s">
        <v>96</v>
      </c>
      <c r="C88" s="82" t="s">
        <v>97</v>
      </c>
      <c r="D88" s="83">
        <v>4</v>
      </c>
      <c r="E88" s="83">
        <v>4</v>
      </c>
      <c r="F88" s="83">
        <v>240</v>
      </c>
      <c r="G88" s="84">
        <f>240*9300</f>
        <v>2232000</v>
      </c>
      <c r="H88" s="85" t="s">
        <v>98</v>
      </c>
      <c r="I88" s="86">
        <v>39457</v>
      </c>
      <c r="J88" s="84">
        <v>58800</v>
      </c>
      <c r="K88" s="84">
        <v>5</v>
      </c>
      <c r="L88" s="84">
        <f t="shared" si="22"/>
        <v>12500</v>
      </c>
      <c r="M88" s="84">
        <v>1</v>
      </c>
      <c r="N88" s="84">
        <f t="shared" si="23"/>
        <v>5000</v>
      </c>
      <c r="O88" s="84"/>
      <c r="P88" s="84">
        <f t="shared" si="29"/>
        <v>0</v>
      </c>
      <c r="Q88" s="84"/>
      <c r="R88" s="84">
        <f t="shared" si="30"/>
        <v>0</v>
      </c>
      <c r="S88" s="221">
        <f t="shared" si="24"/>
        <v>6</v>
      </c>
      <c r="T88" s="84">
        <f t="shared" si="24"/>
        <v>17500</v>
      </c>
      <c r="U88" s="84">
        <f t="shared" si="25"/>
        <v>184664</v>
      </c>
      <c r="V88" s="88">
        <f t="shared" si="26"/>
        <v>2123636</v>
      </c>
      <c r="W88" s="88">
        <f t="shared" si="21"/>
        <v>56181.8</v>
      </c>
      <c r="X88" s="88">
        <f t="shared" si="27"/>
        <v>2067454.2</v>
      </c>
      <c r="Y88" s="83">
        <v>0</v>
      </c>
      <c r="Z88" s="84">
        <f>Y88*19000</f>
        <v>0</v>
      </c>
      <c r="AA88" s="84"/>
      <c r="AB88" s="89"/>
      <c r="AC88" s="78">
        <f t="shared" si="28"/>
        <v>2067454.2</v>
      </c>
    </row>
    <row r="89" spans="1:29" s="93" customFormat="1" ht="16.5">
      <c r="A89" s="69">
        <v>9</v>
      </c>
      <c r="B89" s="81" t="s">
        <v>99</v>
      </c>
      <c r="C89" s="82" t="s">
        <v>84</v>
      </c>
      <c r="D89" s="83">
        <v>4</v>
      </c>
      <c r="E89" s="83">
        <v>4</v>
      </c>
      <c r="F89" s="83">
        <v>240</v>
      </c>
      <c r="G89" s="84">
        <f>240*9300</f>
        <v>2232000</v>
      </c>
      <c r="H89" s="86">
        <v>30321</v>
      </c>
      <c r="I89" s="86">
        <v>38727</v>
      </c>
      <c r="J89" s="84"/>
      <c r="K89" s="84">
        <v>5</v>
      </c>
      <c r="L89" s="84">
        <f t="shared" si="22"/>
        <v>12500</v>
      </c>
      <c r="M89" s="84">
        <v>3</v>
      </c>
      <c r="N89" s="84">
        <f t="shared" si="23"/>
        <v>15000</v>
      </c>
      <c r="O89" s="84"/>
      <c r="P89" s="84">
        <f t="shared" si="29"/>
        <v>0</v>
      </c>
      <c r="Q89" s="84"/>
      <c r="R89" s="84">
        <f t="shared" si="30"/>
        <v>0</v>
      </c>
      <c r="S89" s="221">
        <f t="shared" si="24"/>
        <v>8</v>
      </c>
      <c r="T89" s="84">
        <f t="shared" si="24"/>
        <v>27500</v>
      </c>
      <c r="U89" s="84">
        <f t="shared" si="25"/>
        <v>180760</v>
      </c>
      <c r="V89" s="88">
        <f t="shared" si="26"/>
        <v>2078740</v>
      </c>
      <c r="W89" s="88">
        <f t="shared" si="21"/>
        <v>53937</v>
      </c>
      <c r="X89" s="88">
        <f t="shared" si="27"/>
        <v>2024803</v>
      </c>
      <c r="Y89" s="83">
        <v>2</v>
      </c>
      <c r="Z89" s="84">
        <f>Y89*37240</f>
        <v>74480</v>
      </c>
      <c r="AA89" s="84"/>
      <c r="AB89" s="89"/>
      <c r="AC89" s="78">
        <f t="shared" si="28"/>
        <v>2099283</v>
      </c>
    </row>
    <row r="90" spans="1:29" s="93" customFormat="1" ht="16.5">
      <c r="A90" s="69">
        <v>10</v>
      </c>
      <c r="B90" s="81" t="s">
        <v>100</v>
      </c>
      <c r="C90" s="82" t="s">
        <v>84</v>
      </c>
      <c r="D90" s="83">
        <v>4</v>
      </c>
      <c r="E90" s="83">
        <v>3</v>
      </c>
      <c r="F90" s="83">
        <v>233</v>
      </c>
      <c r="G90" s="84">
        <f>233*9300</f>
        <v>2166900</v>
      </c>
      <c r="H90" s="86">
        <v>24327</v>
      </c>
      <c r="I90" s="86">
        <v>31413</v>
      </c>
      <c r="J90" s="84"/>
      <c r="K90" s="84">
        <v>5</v>
      </c>
      <c r="L90" s="84">
        <f t="shared" si="22"/>
        <v>12500</v>
      </c>
      <c r="M90" s="84">
        <v>10</v>
      </c>
      <c r="N90" s="84">
        <f t="shared" si="23"/>
        <v>50000</v>
      </c>
      <c r="O90" s="84">
        <v>10</v>
      </c>
      <c r="P90" s="84">
        <f t="shared" si="29"/>
        <v>75000</v>
      </c>
      <c r="Q90" s="84">
        <v>3</v>
      </c>
      <c r="R90" s="84">
        <f t="shared" si="30"/>
        <v>30000</v>
      </c>
      <c r="S90" s="221">
        <f t="shared" si="24"/>
        <v>28</v>
      </c>
      <c r="T90" s="84">
        <f t="shared" si="24"/>
        <v>167500</v>
      </c>
      <c r="U90" s="84">
        <f t="shared" si="25"/>
        <v>186752</v>
      </c>
      <c r="V90" s="88">
        <f t="shared" si="26"/>
        <v>2147648</v>
      </c>
      <c r="W90" s="88">
        <f t="shared" si="21"/>
        <v>57382.400000000001</v>
      </c>
      <c r="X90" s="88">
        <f t="shared" si="27"/>
        <v>2090265.6000000001</v>
      </c>
      <c r="Y90" s="83"/>
      <c r="Z90" s="84">
        <f>Y90*19000</f>
        <v>0</v>
      </c>
      <c r="AA90" s="84"/>
      <c r="AB90" s="89"/>
      <c r="AC90" s="78">
        <f t="shared" si="28"/>
        <v>2090265.6000000001</v>
      </c>
    </row>
    <row r="91" spans="1:29" s="93" customFormat="1" ht="16.5">
      <c r="A91" s="69">
        <v>11</v>
      </c>
      <c r="B91" s="81" t="s">
        <v>101</v>
      </c>
      <c r="C91" s="82" t="s">
        <v>84</v>
      </c>
      <c r="D91" s="83">
        <v>4</v>
      </c>
      <c r="E91" s="83">
        <v>3</v>
      </c>
      <c r="F91" s="83">
        <v>233</v>
      </c>
      <c r="G91" s="84">
        <f>233*9300</f>
        <v>2166900</v>
      </c>
      <c r="H91" s="86">
        <v>29503</v>
      </c>
      <c r="I91" s="86">
        <v>38356</v>
      </c>
      <c r="J91" s="84"/>
      <c r="K91" s="84">
        <v>5</v>
      </c>
      <c r="L91" s="84">
        <f t="shared" si="22"/>
        <v>12500</v>
      </c>
      <c r="M91" s="84">
        <v>4</v>
      </c>
      <c r="N91" s="84">
        <f t="shared" si="23"/>
        <v>20000</v>
      </c>
      <c r="O91" s="84"/>
      <c r="P91" s="84">
        <f t="shared" si="29"/>
        <v>0</v>
      </c>
      <c r="Q91" s="84"/>
      <c r="R91" s="84">
        <f t="shared" si="30"/>
        <v>0</v>
      </c>
      <c r="S91" s="221">
        <f t="shared" si="24"/>
        <v>9</v>
      </c>
      <c r="T91" s="84">
        <f t="shared" si="24"/>
        <v>32500</v>
      </c>
      <c r="U91" s="84">
        <f t="shared" si="25"/>
        <v>175952</v>
      </c>
      <c r="V91" s="88">
        <f t="shared" si="26"/>
        <v>2023448</v>
      </c>
      <c r="W91" s="88">
        <f t="shared" si="21"/>
        <v>51172.4</v>
      </c>
      <c r="X91" s="88">
        <f t="shared" si="27"/>
        <v>1972275.6</v>
      </c>
      <c r="Y91" s="83">
        <v>2</v>
      </c>
      <c r="Z91" s="84">
        <f>Y91*37240</f>
        <v>74480</v>
      </c>
      <c r="AA91" s="84"/>
      <c r="AB91" s="89"/>
      <c r="AC91" s="78">
        <f t="shared" si="28"/>
        <v>2046755.6</v>
      </c>
    </row>
    <row r="92" spans="1:29" s="93" customFormat="1" ht="16.5">
      <c r="A92" s="69">
        <v>12</v>
      </c>
      <c r="B92" s="81" t="s">
        <v>102</v>
      </c>
      <c r="C92" s="82" t="s">
        <v>84</v>
      </c>
      <c r="D92" s="83">
        <v>4</v>
      </c>
      <c r="E92" s="83">
        <v>3</v>
      </c>
      <c r="F92" s="83">
        <v>233</v>
      </c>
      <c r="G92" s="84">
        <f>233*9300</f>
        <v>2166900</v>
      </c>
      <c r="H92" s="85" t="s">
        <v>103</v>
      </c>
      <c r="I92" s="86">
        <v>40547</v>
      </c>
      <c r="J92" s="84"/>
      <c r="K92" s="84">
        <v>3</v>
      </c>
      <c r="L92" s="84">
        <f t="shared" si="22"/>
        <v>7500</v>
      </c>
      <c r="M92" s="84"/>
      <c r="N92" s="84">
        <f t="shared" si="23"/>
        <v>0</v>
      </c>
      <c r="O92" s="84"/>
      <c r="P92" s="84">
        <f t="shared" si="29"/>
        <v>0</v>
      </c>
      <c r="Q92" s="84"/>
      <c r="R92" s="84">
        <f t="shared" si="30"/>
        <v>0</v>
      </c>
      <c r="S92" s="221">
        <f t="shared" si="24"/>
        <v>3</v>
      </c>
      <c r="T92" s="84">
        <f t="shared" si="24"/>
        <v>7500</v>
      </c>
      <c r="U92" s="84">
        <f t="shared" si="25"/>
        <v>173952</v>
      </c>
      <c r="V92" s="88">
        <f t="shared" si="26"/>
        <v>2000448</v>
      </c>
      <c r="W92" s="88">
        <f t="shared" si="21"/>
        <v>50022.400000000001</v>
      </c>
      <c r="X92" s="88">
        <f t="shared" si="27"/>
        <v>1950425.6</v>
      </c>
      <c r="Y92" s="83">
        <v>0</v>
      </c>
      <c r="Z92" s="84">
        <f>Y92*19000</f>
        <v>0</v>
      </c>
      <c r="AA92" s="84"/>
      <c r="AB92" s="89"/>
      <c r="AC92" s="78">
        <f t="shared" si="28"/>
        <v>1950425.6</v>
      </c>
    </row>
    <row r="93" spans="1:29" s="93" customFormat="1" ht="16.5">
      <c r="A93" s="69">
        <v>13</v>
      </c>
      <c r="B93" s="81" t="s">
        <v>104</v>
      </c>
      <c r="C93" s="82" t="s">
        <v>84</v>
      </c>
      <c r="D93" s="83">
        <v>4</v>
      </c>
      <c r="E93" s="83">
        <v>3</v>
      </c>
      <c r="F93" s="83">
        <v>233</v>
      </c>
      <c r="G93" s="84">
        <f>233*9300</f>
        <v>2166900</v>
      </c>
      <c r="H93" s="86">
        <v>30076</v>
      </c>
      <c r="I93" s="86">
        <v>40547</v>
      </c>
      <c r="J93" s="84"/>
      <c r="K93" s="84">
        <v>3</v>
      </c>
      <c r="L93" s="84">
        <f t="shared" si="22"/>
        <v>7500</v>
      </c>
      <c r="M93" s="84"/>
      <c r="N93" s="84">
        <f t="shared" si="23"/>
        <v>0</v>
      </c>
      <c r="O93" s="84"/>
      <c r="P93" s="84">
        <f t="shared" si="29"/>
        <v>0</v>
      </c>
      <c r="Q93" s="84"/>
      <c r="R93" s="84">
        <f t="shared" si="30"/>
        <v>0</v>
      </c>
      <c r="S93" s="221">
        <f t="shared" si="24"/>
        <v>3</v>
      </c>
      <c r="T93" s="84">
        <f t="shared" si="24"/>
        <v>7500</v>
      </c>
      <c r="U93" s="84">
        <f t="shared" si="25"/>
        <v>173952</v>
      </c>
      <c r="V93" s="88">
        <f t="shared" si="26"/>
        <v>2000448</v>
      </c>
      <c r="W93" s="88">
        <f t="shared" si="21"/>
        <v>50022.400000000001</v>
      </c>
      <c r="X93" s="88">
        <f t="shared" si="27"/>
        <v>1950425.6</v>
      </c>
      <c r="Y93" s="83">
        <v>0</v>
      </c>
      <c r="Z93" s="84">
        <f>Y93*19000</f>
        <v>0</v>
      </c>
      <c r="AA93" s="84"/>
      <c r="AB93" s="89"/>
      <c r="AC93" s="78">
        <f t="shared" si="28"/>
        <v>1950425.6</v>
      </c>
    </row>
    <row r="94" spans="1:29" s="93" customFormat="1" ht="16.5">
      <c r="A94" s="141">
        <v>3</v>
      </c>
      <c r="B94" s="93" t="s">
        <v>125</v>
      </c>
      <c r="C94" s="82" t="s">
        <v>84</v>
      </c>
      <c r="D94" s="83">
        <v>4</v>
      </c>
      <c r="E94" s="83">
        <v>3</v>
      </c>
      <c r="F94" s="83">
        <v>233</v>
      </c>
      <c r="G94" s="84">
        <f>233*9300</f>
        <v>2166900</v>
      </c>
      <c r="H94" s="85" t="s">
        <v>126</v>
      </c>
      <c r="I94" s="86">
        <v>35440</v>
      </c>
      <c r="J94" s="84"/>
      <c r="K94" s="84">
        <v>5</v>
      </c>
      <c r="L94" s="84">
        <f>K94*2500</f>
        <v>12500</v>
      </c>
      <c r="M94" s="84">
        <v>10</v>
      </c>
      <c r="N94" s="84">
        <f>M94*5000</f>
        <v>50000</v>
      </c>
      <c r="O94" s="84">
        <v>2</v>
      </c>
      <c r="P94" s="84">
        <f>O94*7500</f>
        <v>15000</v>
      </c>
      <c r="Q94" s="84"/>
      <c r="R94" s="84">
        <f>Q94*10000</f>
        <v>0</v>
      </c>
      <c r="S94" s="87">
        <f>K94+M94+O94+Q94</f>
        <v>17</v>
      </c>
      <c r="T94" s="84">
        <f>L94+N94+P94+R94</f>
        <v>77500</v>
      </c>
      <c r="U94" s="84">
        <f>(G94+J94+T94)*8%</f>
        <v>179552</v>
      </c>
      <c r="V94" s="88">
        <f>G94+J94+T94-U94</f>
        <v>2064848</v>
      </c>
      <c r="W94" s="88">
        <f>(V94-1000000)*5%</f>
        <v>53242.400000000001</v>
      </c>
      <c r="X94" s="88">
        <f>V94-W94</f>
        <v>2011605.6</v>
      </c>
      <c r="Y94" s="83">
        <v>2</v>
      </c>
      <c r="Z94" s="84">
        <f>Y94*37240</f>
        <v>74480</v>
      </c>
      <c r="AA94" s="84"/>
      <c r="AB94" s="84"/>
      <c r="AC94" s="78">
        <f t="shared" si="28"/>
        <v>2086085.6</v>
      </c>
    </row>
    <row r="95" spans="1:29" s="93" customFormat="1" ht="16.5">
      <c r="A95" s="69">
        <v>14</v>
      </c>
      <c r="B95" s="81" t="s">
        <v>107</v>
      </c>
      <c r="C95" s="82" t="s">
        <v>97</v>
      </c>
      <c r="D95" s="83">
        <v>4</v>
      </c>
      <c r="E95" s="83">
        <v>2</v>
      </c>
      <c r="F95" s="83">
        <v>226</v>
      </c>
      <c r="G95" s="84">
        <f t="shared" ref="G95:G101" si="31">226*9300</f>
        <v>2101800</v>
      </c>
      <c r="H95" s="86" t="s">
        <v>108</v>
      </c>
      <c r="I95" s="86">
        <v>38362</v>
      </c>
      <c r="J95" s="84">
        <v>58800</v>
      </c>
      <c r="K95" s="84">
        <v>5</v>
      </c>
      <c r="L95" s="84">
        <f t="shared" si="22"/>
        <v>12500</v>
      </c>
      <c r="M95" s="84">
        <v>4</v>
      </c>
      <c r="N95" s="84">
        <f t="shared" si="23"/>
        <v>20000</v>
      </c>
      <c r="O95" s="84"/>
      <c r="P95" s="84">
        <f t="shared" si="29"/>
        <v>0</v>
      </c>
      <c r="Q95" s="84"/>
      <c r="R95" s="84">
        <f t="shared" si="30"/>
        <v>0</v>
      </c>
      <c r="S95" s="221">
        <f t="shared" si="24"/>
        <v>9</v>
      </c>
      <c r="T95" s="84">
        <f t="shared" si="24"/>
        <v>32500</v>
      </c>
      <c r="U95" s="84">
        <f t="shared" si="25"/>
        <v>175448</v>
      </c>
      <c r="V95" s="88">
        <f t="shared" si="26"/>
        <v>2017652</v>
      </c>
      <c r="W95" s="88">
        <f t="shared" si="21"/>
        <v>50882.600000000006</v>
      </c>
      <c r="X95" s="88">
        <f t="shared" si="27"/>
        <v>1966769.4</v>
      </c>
      <c r="Y95" s="83">
        <v>1</v>
      </c>
      <c r="Z95" s="84">
        <v>37240</v>
      </c>
      <c r="AA95" s="84"/>
      <c r="AB95" s="89"/>
      <c r="AC95" s="78">
        <f t="shared" si="28"/>
        <v>2004009.4</v>
      </c>
    </row>
    <row r="96" spans="1:29" s="93" customFormat="1" ht="16.5">
      <c r="A96" s="69">
        <v>15</v>
      </c>
      <c r="B96" s="81" t="s">
        <v>105</v>
      </c>
      <c r="C96" s="82" t="s">
        <v>84</v>
      </c>
      <c r="D96" s="83">
        <v>4</v>
      </c>
      <c r="E96" s="83">
        <v>2</v>
      </c>
      <c r="F96" s="83">
        <v>226</v>
      </c>
      <c r="G96" s="84">
        <f t="shared" si="31"/>
        <v>2101800</v>
      </c>
      <c r="H96" s="85" t="s">
        <v>106</v>
      </c>
      <c r="I96" s="86">
        <v>40912</v>
      </c>
      <c r="J96" s="84"/>
      <c r="K96" s="84">
        <v>2</v>
      </c>
      <c r="L96" s="84">
        <f t="shared" si="22"/>
        <v>5000</v>
      </c>
      <c r="M96" s="84"/>
      <c r="N96" s="84">
        <f t="shared" si="23"/>
        <v>0</v>
      </c>
      <c r="O96" s="84"/>
      <c r="P96" s="84">
        <f t="shared" si="29"/>
        <v>0</v>
      </c>
      <c r="Q96" s="84"/>
      <c r="R96" s="84">
        <f t="shared" si="30"/>
        <v>0</v>
      </c>
      <c r="S96" s="221">
        <f t="shared" si="24"/>
        <v>2</v>
      </c>
      <c r="T96" s="84">
        <f t="shared" si="24"/>
        <v>5000</v>
      </c>
      <c r="U96" s="84">
        <f t="shared" si="25"/>
        <v>168544</v>
      </c>
      <c r="V96" s="88">
        <f t="shared" si="26"/>
        <v>1938256</v>
      </c>
      <c r="W96" s="88">
        <f t="shared" si="21"/>
        <v>46912.800000000003</v>
      </c>
      <c r="X96" s="88">
        <f t="shared" si="27"/>
        <v>1891343.2</v>
      </c>
      <c r="Y96" s="83">
        <v>1</v>
      </c>
      <c r="Z96" s="84">
        <v>37240</v>
      </c>
      <c r="AA96" s="84"/>
      <c r="AB96" s="89"/>
      <c r="AC96" s="78">
        <f t="shared" si="28"/>
        <v>1928583.2</v>
      </c>
    </row>
    <row r="97" spans="1:29" s="93" customFormat="1" ht="16.5">
      <c r="A97" s="69">
        <v>16</v>
      </c>
      <c r="B97" s="81" t="s">
        <v>111</v>
      </c>
      <c r="C97" s="82" t="s">
        <v>84</v>
      </c>
      <c r="D97" s="83">
        <v>4</v>
      </c>
      <c r="E97" s="83">
        <v>2</v>
      </c>
      <c r="F97" s="83">
        <v>226</v>
      </c>
      <c r="G97" s="84">
        <f t="shared" si="31"/>
        <v>2101800</v>
      </c>
      <c r="H97" s="85" t="s">
        <v>112</v>
      </c>
      <c r="I97" s="86">
        <v>41278</v>
      </c>
      <c r="J97" s="84"/>
      <c r="K97" s="84">
        <v>1</v>
      </c>
      <c r="L97" s="84">
        <f t="shared" si="22"/>
        <v>2500</v>
      </c>
      <c r="M97" s="84"/>
      <c r="N97" s="84">
        <f t="shared" si="23"/>
        <v>0</v>
      </c>
      <c r="O97" s="84"/>
      <c r="P97" s="84">
        <f t="shared" si="29"/>
        <v>0</v>
      </c>
      <c r="Q97" s="84"/>
      <c r="R97" s="84">
        <f t="shared" si="30"/>
        <v>0</v>
      </c>
      <c r="S97" s="221">
        <f t="shared" si="24"/>
        <v>1</v>
      </c>
      <c r="T97" s="84">
        <f t="shared" si="24"/>
        <v>2500</v>
      </c>
      <c r="U97" s="84">
        <f t="shared" si="25"/>
        <v>168344</v>
      </c>
      <c r="V97" s="88">
        <f t="shared" si="26"/>
        <v>1935956</v>
      </c>
      <c r="W97" s="88">
        <f t="shared" si="21"/>
        <v>46797.8</v>
      </c>
      <c r="X97" s="88">
        <f t="shared" si="27"/>
        <v>1889158.2</v>
      </c>
      <c r="Y97" s="83"/>
      <c r="Z97" s="84"/>
      <c r="AA97" s="84"/>
      <c r="AB97" s="89"/>
      <c r="AC97" s="78">
        <f t="shared" si="28"/>
        <v>1889158.2</v>
      </c>
    </row>
    <row r="98" spans="1:29" s="93" customFormat="1" ht="16.5">
      <c r="A98" s="69">
        <v>17</v>
      </c>
      <c r="B98" s="81" t="s">
        <v>113</v>
      </c>
      <c r="C98" s="82" t="s">
        <v>84</v>
      </c>
      <c r="D98" s="83">
        <v>4</v>
      </c>
      <c r="E98" s="83">
        <v>2</v>
      </c>
      <c r="F98" s="83">
        <v>226</v>
      </c>
      <c r="G98" s="84">
        <f t="shared" si="31"/>
        <v>2101800</v>
      </c>
      <c r="H98" s="85" t="s">
        <v>114</v>
      </c>
      <c r="I98" s="86">
        <v>41278</v>
      </c>
      <c r="J98" s="84"/>
      <c r="K98" s="84">
        <v>1</v>
      </c>
      <c r="L98" s="84">
        <f t="shared" si="22"/>
        <v>2500</v>
      </c>
      <c r="M98" s="84"/>
      <c r="N98" s="84">
        <f t="shared" si="23"/>
        <v>0</v>
      </c>
      <c r="O98" s="84"/>
      <c r="P98" s="84">
        <f t="shared" si="29"/>
        <v>0</v>
      </c>
      <c r="Q98" s="84"/>
      <c r="R98" s="84">
        <f t="shared" si="30"/>
        <v>0</v>
      </c>
      <c r="S98" s="221">
        <f t="shared" si="24"/>
        <v>1</v>
      </c>
      <c r="T98" s="84">
        <f t="shared" si="24"/>
        <v>2500</v>
      </c>
      <c r="U98" s="84">
        <f t="shared" si="25"/>
        <v>168344</v>
      </c>
      <c r="V98" s="88">
        <f t="shared" si="26"/>
        <v>1935956</v>
      </c>
      <c r="W98" s="88">
        <f t="shared" si="21"/>
        <v>46797.8</v>
      </c>
      <c r="X98" s="88">
        <f t="shared" si="27"/>
        <v>1889158.2</v>
      </c>
      <c r="Y98" s="83"/>
      <c r="Z98" s="84"/>
      <c r="AA98" s="84"/>
      <c r="AB98" s="89"/>
      <c r="AC98" s="78">
        <f t="shared" si="28"/>
        <v>1889158.2</v>
      </c>
    </row>
    <row r="99" spans="1:29" s="93" customFormat="1" ht="16.5">
      <c r="A99" s="69">
        <v>18</v>
      </c>
      <c r="B99" s="81" t="s">
        <v>109</v>
      </c>
      <c r="C99" s="82" t="s">
        <v>97</v>
      </c>
      <c r="D99" s="83">
        <v>4</v>
      </c>
      <c r="E99" s="83">
        <v>2</v>
      </c>
      <c r="F99" s="83">
        <v>226</v>
      </c>
      <c r="G99" s="84">
        <f t="shared" si="31"/>
        <v>2101800</v>
      </c>
      <c r="H99" s="85" t="s">
        <v>110</v>
      </c>
      <c r="I99" s="86">
        <v>33604</v>
      </c>
      <c r="J99" s="84">
        <v>58800</v>
      </c>
      <c r="K99" s="84">
        <v>5</v>
      </c>
      <c r="L99" s="84">
        <v>12500</v>
      </c>
      <c r="M99" s="84">
        <v>10</v>
      </c>
      <c r="N99" s="84">
        <v>50000</v>
      </c>
      <c r="O99" s="84">
        <v>8</v>
      </c>
      <c r="P99" s="84">
        <f t="shared" si="29"/>
        <v>60000</v>
      </c>
      <c r="Q99" s="84"/>
      <c r="R99" s="84"/>
      <c r="S99" s="221">
        <f t="shared" si="24"/>
        <v>23</v>
      </c>
      <c r="T99" s="84">
        <f>L99+N99+P99</f>
        <v>122500</v>
      </c>
      <c r="U99" s="84">
        <f t="shared" si="25"/>
        <v>182648</v>
      </c>
      <c r="V99" s="88">
        <f t="shared" si="26"/>
        <v>2100452</v>
      </c>
      <c r="W99" s="88">
        <f t="shared" si="21"/>
        <v>55022.600000000006</v>
      </c>
      <c r="X99" s="88">
        <f t="shared" si="27"/>
        <v>2045429.4</v>
      </c>
      <c r="Y99" s="83"/>
      <c r="Z99" s="84"/>
      <c r="AA99" s="84"/>
      <c r="AB99" s="89"/>
      <c r="AC99" s="78">
        <f t="shared" si="28"/>
        <v>2045429.4</v>
      </c>
    </row>
    <row r="100" spans="1:29" s="93" customFormat="1" ht="16.5">
      <c r="A100" s="69">
        <v>19</v>
      </c>
      <c r="B100" s="81" t="s">
        <v>129</v>
      </c>
      <c r="C100" s="82" t="s">
        <v>84</v>
      </c>
      <c r="D100" s="83">
        <v>4</v>
      </c>
      <c r="E100" s="83">
        <v>2</v>
      </c>
      <c r="F100" s="83">
        <v>226</v>
      </c>
      <c r="G100" s="84">
        <f t="shared" si="31"/>
        <v>2101800</v>
      </c>
      <c r="H100" s="85" t="s">
        <v>130</v>
      </c>
      <c r="I100" s="86">
        <v>38362</v>
      </c>
      <c r="J100" s="84"/>
      <c r="K100" s="84">
        <v>5</v>
      </c>
      <c r="L100" s="84">
        <f>K100*2500</f>
        <v>12500</v>
      </c>
      <c r="M100" s="84">
        <v>4</v>
      </c>
      <c r="N100" s="84">
        <f>M100*5000</f>
        <v>20000</v>
      </c>
      <c r="O100" s="84"/>
      <c r="P100" s="84">
        <f t="shared" si="29"/>
        <v>0</v>
      </c>
      <c r="Q100" s="84"/>
      <c r="R100" s="84">
        <f>Q100*10000</f>
        <v>0</v>
      </c>
      <c r="S100" s="87">
        <f t="shared" si="24"/>
        <v>9</v>
      </c>
      <c r="T100" s="84">
        <f>L100+N100+P100+R100</f>
        <v>32500</v>
      </c>
      <c r="U100" s="84">
        <f t="shared" si="25"/>
        <v>170744</v>
      </c>
      <c r="V100" s="88">
        <f t="shared" si="26"/>
        <v>1963556</v>
      </c>
      <c r="W100" s="88">
        <f t="shared" si="21"/>
        <v>48177.8</v>
      </c>
      <c r="X100" s="88">
        <f t="shared" si="27"/>
        <v>1915378.2</v>
      </c>
      <c r="Y100" s="83"/>
      <c r="Z100" s="84">
        <f>Y100*19000</f>
        <v>0</v>
      </c>
      <c r="AA100" s="223"/>
      <c r="AB100" s="224"/>
      <c r="AC100" s="78">
        <f t="shared" si="28"/>
        <v>1915378.2</v>
      </c>
    </row>
    <row r="101" spans="1:29" s="93" customFormat="1" ht="16.5">
      <c r="A101" s="69">
        <v>20</v>
      </c>
      <c r="B101" s="81" t="s">
        <v>115</v>
      </c>
      <c r="C101" s="82" t="s">
        <v>84</v>
      </c>
      <c r="D101" s="83">
        <v>4</v>
      </c>
      <c r="E101" s="83">
        <v>2</v>
      </c>
      <c r="F101" s="83">
        <v>226</v>
      </c>
      <c r="G101" s="84">
        <f t="shared" si="31"/>
        <v>2101800</v>
      </c>
      <c r="H101" s="86">
        <v>31778</v>
      </c>
      <c r="I101" s="86"/>
      <c r="J101" s="84"/>
      <c r="K101" s="84">
        <v>1</v>
      </c>
      <c r="L101" s="84">
        <f>K101*2500</f>
        <v>2500</v>
      </c>
      <c r="M101" s="84"/>
      <c r="N101" s="84"/>
      <c r="O101" s="84"/>
      <c r="P101" s="84"/>
      <c r="Q101" s="84"/>
      <c r="R101" s="84"/>
      <c r="S101" s="221">
        <f t="shared" si="24"/>
        <v>1</v>
      </c>
      <c r="T101" s="84">
        <f>L101+N101+P101+R101</f>
        <v>2500</v>
      </c>
      <c r="U101" s="84">
        <f t="shared" si="25"/>
        <v>168344</v>
      </c>
      <c r="V101" s="88">
        <f t="shared" si="26"/>
        <v>1935956</v>
      </c>
      <c r="W101" s="88">
        <f t="shared" si="21"/>
        <v>46797.8</v>
      </c>
      <c r="X101" s="88">
        <f t="shared" si="27"/>
        <v>1889158.2</v>
      </c>
      <c r="Y101" s="83"/>
      <c r="Z101" s="84"/>
      <c r="AA101" s="84"/>
      <c r="AB101" s="89"/>
      <c r="AC101" s="78">
        <f t="shared" si="28"/>
        <v>1889158.2</v>
      </c>
    </row>
    <row r="102" spans="1:29" s="104" customFormat="1" ht="16.5">
      <c r="A102" s="215">
        <v>21</v>
      </c>
      <c r="B102" s="225" t="s">
        <v>118</v>
      </c>
      <c r="C102" s="226" t="s">
        <v>84</v>
      </c>
      <c r="D102" s="227">
        <v>4</v>
      </c>
      <c r="E102" s="83">
        <v>1</v>
      </c>
      <c r="F102" s="227">
        <v>219</v>
      </c>
      <c r="G102" s="228">
        <f>219*9300</f>
        <v>2036700</v>
      </c>
      <c r="H102" s="229">
        <v>31909</v>
      </c>
      <c r="I102" s="229">
        <v>41278</v>
      </c>
      <c r="J102" s="228"/>
      <c r="K102" s="228">
        <v>1</v>
      </c>
      <c r="L102" s="228">
        <f>K102*2500</f>
        <v>2500</v>
      </c>
      <c r="M102" s="228"/>
      <c r="N102" s="228">
        <f>M102*5000</f>
        <v>0</v>
      </c>
      <c r="O102" s="228"/>
      <c r="P102" s="228">
        <f>O102*7500</f>
        <v>0</v>
      </c>
      <c r="Q102" s="228"/>
      <c r="R102" s="228">
        <f>Q102*10000</f>
        <v>0</v>
      </c>
      <c r="S102" s="230">
        <f t="shared" si="24"/>
        <v>1</v>
      </c>
      <c r="T102" s="228">
        <f>L102+N102+P102+R102</f>
        <v>2500</v>
      </c>
      <c r="U102" s="84">
        <f t="shared" si="25"/>
        <v>163136</v>
      </c>
      <c r="V102" s="88">
        <f t="shared" si="26"/>
        <v>1876064</v>
      </c>
      <c r="W102" s="88">
        <f t="shared" si="21"/>
        <v>43803.200000000004</v>
      </c>
      <c r="X102" s="88">
        <f t="shared" si="27"/>
        <v>1832260.8</v>
      </c>
      <c r="Y102" s="227">
        <v>1</v>
      </c>
      <c r="Z102" s="84">
        <v>37240</v>
      </c>
      <c r="AA102" s="228"/>
      <c r="AB102" s="231"/>
      <c r="AC102" s="78">
        <f t="shared" si="28"/>
        <v>1869500.8</v>
      </c>
    </row>
    <row r="103" spans="1:29" s="115" customFormat="1" ht="15" customHeight="1">
      <c r="A103" s="68"/>
      <c r="B103" s="57" t="s">
        <v>18</v>
      </c>
      <c r="C103" s="232"/>
      <c r="D103" s="233"/>
      <c r="E103" s="233"/>
      <c r="F103" s="233"/>
      <c r="G103" s="234">
        <f>SUM(G81:G102)</f>
        <v>49903800</v>
      </c>
      <c r="H103" s="235"/>
      <c r="I103" s="233"/>
      <c r="J103" s="234">
        <f>SUM(J81:J102)</f>
        <v>882000</v>
      </c>
      <c r="K103" s="234">
        <f>SUM(K81:K102)</f>
        <v>87</v>
      </c>
      <c r="L103" s="234"/>
      <c r="M103" s="234">
        <f>SUM(M81:M102)</f>
        <v>104</v>
      </c>
      <c r="N103" s="234"/>
      <c r="O103" s="234">
        <f>SUM(O81:O102)</f>
        <v>55</v>
      </c>
      <c r="P103" s="234"/>
      <c r="Q103" s="234">
        <f>SUM(Q81:Q102)</f>
        <v>25</v>
      </c>
      <c r="R103" s="234"/>
      <c r="S103" s="236">
        <f>K103+M103+O103+Q103</f>
        <v>271</v>
      </c>
      <c r="T103" s="234">
        <f>SUM(T81:T102)</f>
        <v>1400000</v>
      </c>
      <c r="U103" s="234">
        <f>SUM(U81:U102)</f>
        <v>4174864</v>
      </c>
      <c r="V103" s="237">
        <f>G103+J103+T103-U103</f>
        <v>48010936</v>
      </c>
      <c r="W103" s="237">
        <f>SUM(W81:W102)</f>
        <v>1300546.8000000003</v>
      </c>
      <c r="X103" s="237">
        <f>SUM(X81:X102)</f>
        <v>46710389.20000001</v>
      </c>
      <c r="Y103" s="237">
        <f>SUM(Y81:Y102)</f>
        <v>11</v>
      </c>
      <c r="Z103" s="234">
        <f>SUM(Z81:Z102)</f>
        <v>409640</v>
      </c>
      <c r="AA103" s="234"/>
      <c r="AB103" s="234"/>
      <c r="AC103" s="238">
        <f>SUM(AC81:AC102)</f>
        <v>47120029.200000018</v>
      </c>
    </row>
    <row r="104" spans="1:29" s="123" customFormat="1" ht="15.75" customHeight="1">
      <c r="A104" s="239" t="s">
        <v>119</v>
      </c>
      <c r="B104" s="240" t="s">
        <v>120</v>
      </c>
      <c r="C104" s="241"/>
      <c r="D104" s="242"/>
      <c r="E104" s="242"/>
      <c r="F104" s="242"/>
      <c r="G104" s="243"/>
      <c r="H104" s="242"/>
      <c r="I104" s="242"/>
      <c r="J104" s="243"/>
      <c r="K104" s="243"/>
      <c r="L104" s="244">
        <f t="shared" ref="L104:L109" si="32">K104*2500</f>
        <v>0</v>
      </c>
      <c r="M104" s="243"/>
      <c r="N104" s="243"/>
      <c r="O104" s="243"/>
      <c r="P104" s="244">
        <f>O104*7500</f>
        <v>0</v>
      </c>
      <c r="Q104" s="243"/>
      <c r="R104" s="244">
        <f>Q104*10000</f>
        <v>0</v>
      </c>
      <c r="S104" s="242"/>
      <c r="T104" s="243"/>
      <c r="U104" s="243"/>
      <c r="V104" s="245"/>
      <c r="W104" s="242"/>
      <c r="X104" s="246">
        <f t="shared" ref="X104:X109" si="33">V104-W104</f>
        <v>0</v>
      </c>
      <c r="Y104" s="242"/>
      <c r="Z104" s="245"/>
      <c r="AA104" s="243"/>
      <c r="AB104" s="243"/>
      <c r="AC104" s="239"/>
    </row>
    <row r="105" spans="1:29" s="130" customFormat="1" ht="16.5">
      <c r="A105" s="69">
        <v>1</v>
      </c>
      <c r="B105" s="70" t="s">
        <v>121</v>
      </c>
      <c r="C105" s="71" t="s">
        <v>84</v>
      </c>
      <c r="D105" s="72">
        <v>3</v>
      </c>
      <c r="E105" s="72">
        <v>12</v>
      </c>
      <c r="F105" s="72">
        <v>240</v>
      </c>
      <c r="G105" s="73">
        <f>240*9300</f>
        <v>2232000</v>
      </c>
      <c r="H105" s="247">
        <v>24021</v>
      </c>
      <c r="I105" s="247">
        <v>30690</v>
      </c>
      <c r="J105" s="73"/>
      <c r="K105" s="73">
        <v>5</v>
      </c>
      <c r="L105" s="73">
        <f t="shared" si="32"/>
        <v>12500</v>
      </c>
      <c r="M105" s="73">
        <v>10</v>
      </c>
      <c r="N105" s="73">
        <f>M105*5000</f>
        <v>50000</v>
      </c>
      <c r="O105" s="73">
        <v>10</v>
      </c>
      <c r="P105" s="73">
        <f>O105*7500</f>
        <v>75000</v>
      </c>
      <c r="Q105" s="73">
        <v>5</v>
      </c>
      <c r="R105" s="73">
        <f>Q105*10000</f>
        <v>50000</v>
      </c>
      <c r="S105" s="87">
        <f t="shared" ref="S105:T108" si="34">K105+M105+O105+Q105</f>
        <v>30</v>
      </c>
      <c r="T105" s="73">
        <f t="shared" si="34"/>
        <v>187500</v>
      </c>
      <c r="U105" s="73">
        <f>(G105+J105+T105)*8%</f>
        <v>193560</v>
      </c>
      <c r="V105" s="76">
        <f t="shared" ref="V105:V110" si="35">G105+J105+T105-U105</f>
        <v>2225940</v>
      </c>
      <c r="W105" s="76">
        <f>(V105-1000000)*5%</f>
        <v>61297</v>
      </c>
      <c r="X105" s="76">
        <f t="shared" si="33"/>
        <v>2164643</v>
      </c>
      <c r="Y105" s="72"/>
      <c r="Z105" s="73"/>
      <c r="AA105" s="73"/>
      <c r="AB105" s="77"/>
      <c r="AC105" s="78">
        <f>V105-W105+Z105</f>
        <v>2164643</v>
      </c>
    </row>
    <row r="106" spans="1:29" s="93" customFormat="1" ht="16.5">
      <c r="A106" s="69">
        <v>2</v>
      </c>
      <c r="B106" s="81" t="s">
        <v>122</v>
      </c>
      <c r="C106" s="82" t="s">
        <v>123</v>
      </c>
      <c r="D106" s="83">
        <v>3</v>
      </c>
      <c r="E106" s="83">
        <v>10</v>
      </c>
      <c r="F106" s="83">
        <v>226</v>
      </c>
      <c r="G106" s="84">
        <f>226*9300</f>
        <v>2101800</v>
      </c>
      <c r="H106" s="85" t="s">
        <v>124</v>
      </c>
      <c r="I106" s="86">
        <v>27917</v>
      </c>
      <c r="J106" s="84">
        <v>98000</v>
      </c>
      <c r="K106" s="84">
        <v>5</v>
      </c>
      <c r="L106" s="84">
        <f t="shared" si="32"/>
        <v>12500</v>
      </c>
      <c r="M106" s="84">
        <v>10</v>
      </c>
      <c r="N106" s="84">
        <f>M106*5000</f>
        <v>50000</v>
      </c>
      <c r="O106" s="84">
        <v>10</v>
      </c>
      <c r="P106" s="84">
        <f>O106*7500</f>
        <v>75000</v>
      </c>
      <c r="Q106" s="84">
        <v>13</v>
      </c>
      <c r="R106" s="84">
        <f>Q106*10000</f>
        <v>130000</v>
      </c>
      <c r="S106" s="87">
        <f t="shared" si="34"/>
        <v>38</v>
      </c>
      <c r="T106" s="84">
        <f t="shared" si="34"/>
        <v>267500</v>
      </c>
      <c r="U106" s="84">
        <f>(G106+J106+T106)*8%</f>
        <v>197384</v>
      </c>
      <c r="V106" s="88">
        <f t="shared" si="35"/>
        <v>2269916</v>
      </c>
      <c r="W106" s="88">
        <f>(V106-1000000)*5%</f>
        <v>63495.8</v>
      </c>
      <c r="X106" s="88">
        <f t="shared" si="33"/>
        <v>2206420.2000000002</v>
      </c>
      <c r="Y106" s="83"/>
      <c r="Z106" s="84"/>
      <c r="AA106" s="84"/>
      <c r="AB106" s="84"/>
      <c r="AC106" s="78">
        <f>V106-W106+Z106</f>
        <v>2206420.2000000002</v>
      </c>
    </row>
    <row r="107" spans="1:29" s="93" customFormat="1" ht="16.5">
      <c r="A107" s="69">
        <v>3</v>
      </c>
      <c r="B107" s="81" t="s">
        <v>127</v>
      </c>
      <c r="C107" s="82" t="s">
        <v>97</v>
      </c>
      <c r="D107" s="83">
        <v>3</v>
      </c>
      <c r="E107" s="83">
        <v>8</v>
      </c>
      <c r="F107" s="83">
        <v>212</v>
      </c>
      <c r="G107" s="84">
        <f>212*9300</f>
        <v>1971600</v>
      </c>
      <c r="H107" s="85" t="s">
        <v>128</v>
      </c>
      <c r="I107" s="86">
        <v>29952</v>
      </c>
      <c r="J107" s="84">
        <v>98000</v>
      </c>
      <c r="K107" s="84">
        <v>5</v>
      </c>
      <c r="L107" s="84">
        <f t="shared" si="32"/>
        <v>12500</v>
      </c>
      <c r="M107" s="84">
        <v>10</v>
      </c>
      <c r="N107" s="84">
        <f>M107*5000</f>
        <v>50000</v>
      </c>
      <c r="O107" s="84">
        <v>10</v>
      </c>
      <c r="P107" s="84">
        <f>O107*7500</f>
        <v>75000</v>
      </c>
      <c r="Q107" s="84">
        <v>8</v>
      </c>
      <c r="R107" s="84">
        <f>Q107*10000</f>
        <v>80000</v>
      </c>
      <c r="S107" s="87">
        <f t="shared" si="34"/>
        <v>33</v>
      </c>
      <c r="T107" s="84">
        <f t="shared" si="34"/>
        <v>217500</v>
      </c>
      <c r="U107" s="84">
        <f>(G107+J107+T107)*8%</f>
        <v>182968</v>
      </c>
      <c r="V107" s="88">
        <f t="shared" si="35"/>
        <v>2104132</v>
      </c>
      <c r="W107" s="88">
        <f>(V107-1000000)*5%</f>
        <v>55206.600000000006</v>
      </c>
      <c r="X107" s="88">
        <f t="shared" si="33"/>
        <v>2048925.4</v>
      </c>
      <c r="Y107" s="83"/>
      <c r="Z107" s="84">
        <f>Y107*19000</f>
        <v>0</v>
      </c>
      <c r="AA107" s="84"/>
      <c r="AB107" s="89"/>
      <c r="AC107" s="78">
        <f>V107-W107+Z107</f>
        <v>2048925.4</v>
      </c>
    </row>
    <row r="108" spans="1:29" s="93" customFormat="1" ht="16.5">
      <c r="A108" s="69">
        <v>4</v>
      </c>
      <c r="B108" s="81" t="s">
        <v>131</v>
      </c>
      <c r="C108" s="82" t="s">
        <v>84</v>
      </c>
      <c r="D108" s="83">
        <v>3</v>
      </c>
      <c r="E108" s="83">
        <v>2</v>
      </c>
      <c r="F108" s="83">
        <v>180</v>
      </c>
      <c r="G108" s="84">
        <f>180*9300</f>
        <v>1674000</v>
      </c>
      <c r="H108" s="86">
        <v>31327</v>
      </c>
      <c r="I108" s="86">
        <v>40188</v>
      </c>
      <c r="J108" s="84"/>
      <c r="K108" s="84">
        <v>4</v>
      </c>
      <c r="L108" s="84">
        <f t="shared" si="32"/>
        <v>10000</v>
      </c>
      <c r="M108" s="84"/>
      <c r="N108" s="84">
        <f>M108*5000</f>
        <v>0</v>
      </c>
      <c r="O108" s="84"/>
      <c r="P108" s="84">
        <f>O108*7500</f>
        <v>0</v>
      </c>
      <c r="Q108" s="84"/>
      <c r="R108" s="84">
        <f>Q108*10000</f>
        <v>0</v>
      </c>
      <c r="S108" s="87">
        <f t="shared" si="34"/>
        <v>4</v>
      </c>
      <c r="T108" s="84">
        <f>L108+N108+P108+R108</f>
        <v>10000</v>
      </c>
      <c r="U108" s="84">
        <f>(G108+J108+T108)*8%</f>
        <v>134720</v>
      </c>
      <c r="V108" s="88">
        <f t="shared" si="35"/>
        <v>1549280</v>
      </c>
      <c r="W108" s="88">
        <f>(V108-1000000)*5%</f>
        <v>27464</v>
      </c>
      <c r="X108" s="88">
        <f t="shared" si="33"/>
        <v>1521816</v>
      </c>
      <c r="Y108" s="83"/>
      <c r="Z108" s="84">
        <f>Y108*19000</f>
        <v>0</v>
      </c>
      <c r="AA108" s="84"/>
      <c r="AB108" s="89"/>
      <c r="AC108" s="78">
        <f>V108-W108+Z108</f>
        <v>1521816</v>
      </c>
    </row>
    <row r="109" spans="1:29" s="100" customFormat="1" ht="16.5">
      <c r="A109" s="69">
        <v>5</v>
      </c>
      <c r="B109" s="142" t="s">
        <v>132</v>
      </c>
      <c r="C109" s="143" t="s">
        <v>84</v>
      </c>
      <c r="D109" s="144">
        <v>3</v>
      </c>
      <c r="E109" s="144">
        <v>1</v>
      </c>
      <c r="F109" s="144">
        <v>175</v>
      </c>
      <c r="G109" s="145">
        <f>175*9300</f>
        <v>1627500</v>
      </c>
      <c r="H109" s="146" t="s">
        <v>133</v>
      </c>
      <c r="I109" s="146" t="s">
        <v>134</v>
      </c>
      <c r="J109" s="145"/>
      <c r="K109" s="145">
        <v>1</v>
      </c>
      <c r="L109" s="145">
        <f t="shared" si="32"/>
        <v>2500</v>
      </c>
      <c r="M109" s="145"/>
      <c r="N109" s="145"/>
      <c r="O109" s="145"/>
      <c r="P109" s="145"/>
      <c r="Q109" s="145"/>
      <c r="R109" s="145"/>
      <c r="S109" s="87">
        <f>K109+M109+O109+Q109</f>
        <v>1</v>
      </c>
      <c r="T109" s="84">
        <f>L109+N109+P109+R109</f>
        <v>2500</v>
      </c>
      <c r="U109" s="145">
        <f>(G109+J109+T109)*8%</f>
        <v>130400</v>
      </c>
      <c r="V109" s="147">
        <f t="shared" si="35"/>
        <v>1499600</v>
      </c>
      <c r="W109" s="147">
        <f>(V109-1000000)*5%</f>
        <v>24980</v>
      </c>
      <c r="X109" s="147">
        <f t="shared" si="33"/>
        <v>1474620</v>
      </c>
      <c r="Y109" s="144">
        <v>1</v>
      </c>
      <c r="Z109" s="145">
        <v>37240</v>
      </c>
      <c r="AA109" s="145">
        <v>1</v>
      </c>
      <c r="AB109" s="99">
        <v>29400</v>
      </c>
      <c r="AC109" s="78">
        <f>V109-W109+Z109</f>
        <v>1511860</v>
      </c>
    </row>
    <row r="110" spans="1:29" s="115" customFormat="1" ht="16.5">
      <c r="A110" s="68"/>
      <c r="B110" s="57" t="s">
        <v>18</v>
      </c>
      <c r="C110" s="232"/>
      <c r="D110" s="233"/>
      <c r="E110" s="233"/>
      <c r="F110" s="233"/>
      <c r="G110" s="234">
        <f>SUM(G105:G109)</f>
        <v>9606900</v>
      </c>
      <c r="H110" s="234"/>
      <c r="I110" s="233"/>
      <c r="J110" s="234">
        <f>SUM(J105:J109)</f>
        <v>196000</v>
      </c>
      <c r="K110" s="234">
        <f>SUM(K105:K109)</f>
        <v>20</v>
      </c>
      <c r="L110" s="234"/>
      <c r="M110" s="234">
        <f>SUM(M105:M109)</f>
        <v>30</v>
      </c>
      <c r="N110" s="234"/>
      <c r="O110" s="234">
        <f>SUM(O105:O109)</f>
        <v>30</v>
      </c>
      <c r="P110" s="234"/>
      <c r="Q110" s="234">
        <f>SUM(Q105:Q109)</f>
        <v>26</v>
      </c>
      <c r="R110" s="234"/>
      <c r="S110" s="62">
        <f>SUM(S105:S109)</f>
        <v>106</v>
      </c>
      <c r="T110" s="234">
        <f>SUM(T105:T109)</f>
        <v>685000</v>
      </c>
      <c r="U110" s="234">
        <f>SUM(U105:U109)</f>
        <v>839032</v>
      </c>
      <c r="V110" s="237">
        <f t="shared" si="35"/>
        <v>9648868</v>
      </c>
      <c r="W110" s="237">
        <f>SUM(W105:W109)</f>
        <v>232443.40000000002</v>
      </c>
      <c r="X110" s="237">
        <f>V110-W110</f>
        <v>9416424.5999999996</v>
      </c>
      <c r="Y110" s="233">
        <f>SUM(Y105:Y109)</f>
        <v>1</v>
      </c>
      <c r="Z110" s="234">
        <f>SUM(Z105:Z109)</f>
        <v>37240</v>
      </c>
      <c r="AA110" s="234">
        <f>SUM(AA109)</f>
        <v>1</v>
      </c>
      <c r="AB110" s="248">
        <f>SUM(AB105:AB109)</f>
        <v>29400</v>
      </c>
      <c r="AC110" s="238">
        <f>SUM(AC105:AC109)</f>
        <v>9453664.5999999996</v>
      </c>
    </row>
    <row r="111" spans="1:29" s="123" customFormat="1" ht="16.5">
      <c r="A111" s="249" t="s">
        <v>135</v>
      </c>
      <c r="B111" s="250" t="s">
        <v>136</v>
      </c>
      <c r="C111" s="251"/>
      <c r="D111" s="252"/>
      <c r="E111" s="252"/>
      <c r="F111" s="252"/>
      <c r="G111" s="253"/>
      <c r="H111" s="252"/>
      <c r="I111" s="252"/>
      <c r="J111" s="253"/>
      <c r="K111" s="253"/>
      <c r="L111" s="244">
        <f>K111*2500</f>
        <v>0</v>
      </c>
      <c r="M111" s="253"/>
      <c r="N111" s="253"/>
      <c r="O111" s="253"/>
      <c r="P111" s="244">
        <f>O111*7500</f>
        <v>0</v>
      </c>
      <c r="Q111" s="253"/>
      <c r="R111" s="244">
        <f>Q111*10000</f>
        <v>0</v>
      </c>
      <c r="S111" s="254"/>
      <c r="T111" s="253"/>
      <c r="U111" s="253"/>
      <c r="V111" s="255"/>
      <c r="W111" s="255"/>
      <c r="X111" s="246"/>
      <c r="Y111" s="252"/>
      <c r="Z111" s="253"/>
      <c r="AA111" s="253"/>
      <c r="AB111" s="256"/>
      <c r="AC111" s="257"/>
    </row>
    <row r="112" spans="1:29" s="115" customFormat="1" ht="16.5">
      <c r="A112" s="258">
        <v>1</v>
      </c>
      <c r="B112" s="259" t="s">
        <v>137</v>
      </c>
      <c r="C112" s="260" t="s">
        <v>138</v>
      </c>
      <c r="D112" s="261">
        <v>2</v>
      </c>
      <c r="E112" s="261">
        <v>11</v>
      </c>
      <c r="F112" s="261">
        <v>185</v>
      </c>
      <c r="G112" s="262">
        <f>185*9300</f>
        <v>1720500</v>
      </c>
      <c r="H112" s="263" t="s">
        <v>139</v>
      </c>
      <c r="I112" s="264">
        <v>29107</v>
      </c>
      <c r="J112" s="262">
        <v>39200</v>
      </c>
      <c r="K112" s="262">
        <v>5</v>
      </c>
      <c r="L112" s="262">
        <f>K112*2500</f>
        <v>12500</v>
      </c>
      <c r="M112" s="262">
        <v>10</v>
      </c>
      <c r="N112" s="262">
        <f>M112*5000</f>
        <v>50000</v>
      </c>
      <c r="O112" s="262">
        <v>10</v>
      </c>
      <c r="P112" s="262">
        <f>O112*7500</f>
        <v>75000</v>
      </c>
      <c r="Q112" s="262">
        <v>10</v>
      </c>
      <c r="R112" s="262">
        <f>Q112*10000</f>
        <v>100000</v>
      </c>
      <c r="S112" s="87">
        <f>K112+M112+O112+Q112</f>
        <v>35</v>
      </c>
      <c r="T112" s="262">
        <f>L112+N112+P112+R112</f>
        <v>237500</v>
      </c>
      <c r="U112" s="262">
        <f>(G112+J112+T112)*8%</f>
        <v>159776</v>
      </c>
      <c r="V112" s="265">
        <f>G112+J112+T112-U112</f>
        <v>1837424</v>
      </c>
      <c r="W112" s="265">
        <f>(V112-1000000)*5%</f>
        <v>41871.200000000004</v>
      </c>
      <c r="X112" s="265">
        <f>V112-W112</f>
        <v>1795552.8</v>
      </c>
      <c r="Y112" s="261">
        <v>1</v>
      </c>
      <c r="Z112" s="262">
        <f>Y112*37240</f>
        <v>37240</v>
      </c>
      <c r="AA112" s="262"/>
      <c r="AB112" s="266"/>
      <c r="AC112" s="78">
        <f t="shared" ref="AC112:AC117" si="36">V112-W112+Z112</f>
        <v>1832792.8</v>
      </c>
    </row>
    <row r="113" spans="1:29" s="115" customFormat="1" ht="16.5">
      <c r="A113" s="116"/>
      <c r="B113" s="148" t="s">
        <v>18</v>
      </c>
      <c r="C113" s="149"/>
      <c r="D113" s="150"/>
      <c r="E113" s="150"/>
      <c r="F113" s="150"/>
      <c r="G113" s="151">
        <f>SUM(G112:G112)</f>
        <v>1720500</v>
      </c>
      <c r="H113" s="267"/>
      <c r="I113" s="268"/>
      <c r="J113" s="151">
        <f>SUM(J112:J112)</f>
        <v>39200</v>
      </c>
      <c r="K113" s="151">
        <f>SUM(K112:K112)</f>
        <v>5</v>
      </c>
      <c r="L113" s="151"/>
      <c r="M113" s="151">
        <f>SUM(M112:M112)</f>
        <v>10</v>
      </c>
      <c r="N113" s="151"/>
      <c r="O113" s="151">
        <f>SUM(O112:O112)</f>
        <v>10</v>
      </c>
      <c r="P113" s="151"/>
      <c r="Q113" s="151">
        <f>SUM(Q112:Q112)</f>
        <v>10</v>
      </c>
      <c r="R113" s="151"/>
      <c r="S113" s="269">
        <f>K113+M113+O113+Q113</f>
        <v>35</v>
      </c>
      <c r="T113" s="151">
        <f>SUM(T112:T112)</f>
        <v>237500</v>
      </c>
      <c r="U113" s="151">
        <f>SUM(U112:U112)</f>
        <v>159776</v>
      </c>
      <c r="V113" s="153">
        <f>SUM(V112:V112)</f>
        <v>1837424</v>
      </c>
      <c r="W113" s="153">
        <f>SUM(W112:W112)</f>
        <v>41871.200000000004</v>
      </c>
      <c r="X113" s="153">
        <f>V113-W113</f>
        <v>1795552.8</v>
      </c>
      <c r="Y113" s="150">
        <v>1</v>
      </c>
      <c r="Z113" s="151">
        <f>SUM(Z112)</f>
        <v>37240</v>
      </c>
      <c r="AA113" s="151"/>
      <c r="AB113" s="154"/>
      <c r="AC113" s="78">
        <f t="shared" si="36"/>
        <v>1832792.8</v>
      </c>
    </row>
    <row r="114" spans="1:29" s="115" customFormat="1" ht="16.5">
      <c r="A114" s="270" t="s">
        <v>145</v>
      </c>
      <c r="B114" s="271" t="s">
        <v>27</v>
      </c>
      <c r="C114" s="272"/>
      <c r="D114" s="273"/>
      <c r="E114" s="273"/>
      <c r="F114" s="273"/>
      <c r="G114" s="274"/>
      <c r="H114" s="275"/>
      <c r="I114" s="276"/>
      <c r="J114" s="274"/>
      <c r="K114" s="274"/>
      <c r="L114" s="244">
        <f>K114*2500</f>
        <v>0</v>
      </c>
      <c r="M114" s="274"/>
      <c r="N114" s="244">
        <f>M114*5000</f>
        <v>0</v>
      </c>
      <c r="O114" s="274"/>
      <c r="P114" s="244">
        <f>O114*7500</f>
        <v>0</v>
      </c>
      <c r="Q114" s="274"/>
      <c r="R114" s="244">
        <f>Q114*10000</f>
        <v>0</v>
      </c>
      <c r="S114" s="275"/>
      <c r="T114" s="274"/>
      <c r="U114" s="274"/>
      <c r="V114" s="277"/>
      <c r="W114" s="277"/>
      <c r="X114" s="246">
        <f>V114-W114</f>
        <v>0</v>
      </c>
      <c r="Y114" s="273"/>
      <c r="Z114" s="274"/>
      <c r="AA114" s="274"/>
      <c r="AB114" s="278"/>
      <c r="AC114" s="78">
        <f t="shared" si="36"/>
        <v>0</v>
      </c>
    </row>
    <row r="115" spans="1:29" s="115" customFormat="1" ht="16.5">
      <c r="A115" s="279">
        <v>1</v>
      </c>
      <c r="B115" s="280"/>
      <c r="C115" s="281"/>
      <c r="D115" s="282"/>
      <c r="E115" s="282"/>
      <c r="F115" s="282"/>
      <c r="G115" s="283">
        <v>145000</v>
      </c>
      <c r="H115" s="284"/>
      <c r="I115" s="285"/>
      <c r="J115" s="283"/>
      <c r="K115" s="283"/>
      <c r="L115" s="262">
        <f>K115*2500</f>
        <v>0</v>
      </c>
      <c r="M115" s="283"/>
      <c r="N115" s="262">
        <f>M115*5000</f>
        <v>0</v>
      </c>
      <c r="O115" s="283"/>
      <c r="P115" s="262">
        <f>O115*7500</f>
        <v>0</v>
      </c>
      <c r="Q115" s="283"/>
      <c r="R115" s="262">
        <f>Q115*10000</f>
        <v>0</v>
      </c>
      <c r="S115" s="284"/>
      <c r="T115" s="283"/>
      <c r="U115" s="283"/>
      <c r="V115" s="286">
        <v>145000</v>
      </c>
      <c r="W115" s="286"/>
      <c r="X115" s="265">
        <f>V115-W115</f>
        <v>145000</v>
      </c>
      <c r="Y115" s="282"/>
      <c r="Z115" s="283"/>
      <c r="AA115" s="283"/>
      <c r="AB115" s="287"/>
      <c r="AC115" s="78">
        <f t="shared" si="36"/>
        <v>145000</v>
      </c>
    </row>
    <row r="116" spans="1:29" s="115" customFormat="1" ht="16.5">
      <c r="A116" s="116"/>
      <c r="B116" s="148" t="s">
        <v>18</v>
      </c>
      <c r="C116" s="149"/>
      <c r="D116" s="150"/>
      <c r="E116" s="150"/>
      <c r="F116" s="150"/>
      <c r="G116" s="151">
        <f>SUM(G115)</f>
        <v>145000</v>
      </c>
      <c r="H116" s="267"/>
      <c r="I116" s="268"/>
      <c r="J116" s="151"/>
      <c r="K116" s="151"/>
      <c r="L116" s="151">
        <f>K116*2500</f>
        <v>0</v>
      </c>
      <c r="M116" s="151"/>
      <c r="N116" s="151">
        <f>M116*5000</f>
        <v>0</v>
      </c>
      <c r="O116" s="151"/>
      <c r="P116" s="151">
        <f>O116*7500</f>
        <v>0</v>
      </c>
      <c r="Q116" s="151"/>
      <c r="R116" s="151">
        <f>Q116*10000</f>
        <v>0</v>
      </c>
      <c r="S116" s="267"/>
      <c r="T116" s="151"/>
      <c r="U116" s="151"/>
      <c r="V116" s="153">
        <f>SUM(V115)</f>
        <v>145000</v>
      </c>
      <c r="W116" s="153"/>
      <c r="X116" s="153">
        <f>V116-W116</f>
        <v>145000</v>
      </c>
      <c r="Y116" s="150"/>
      <c r="Z116" s="151"/>
      <c r="AA116" s="151"/>
      <c r="AB116" s="154"/>
      <c r="AC116" s="78">
        <f t="shared" si="36"/>
        <v>145000</v>
      </c>
    </row>
    <row r="117" spans="1:29" s="115" customFormat="1" ht="16.5">
      <c r="A117" s="105"/>
      <c r="B117" s="106" t="s">
        <v>140</v>
      </c>
      <c r="C117" s="107"/>
      <c r="D117" s="108"/>
      <c r="E117" s="108"/>
      <c r="F117" s="108"/>
      <c r="G117" s="109">
        <f>G116+G113+G110+G103</f>
        <v>61376200</v>
      </c>
      <c r="H117" s="108"/>
      <c r="I117" s="108"/>
      <c r="J117" s="109">
        <f>J113+J110+J103</f>
        <v>1117200</v>
      </c>
      <c r="K117" s="109">
        <f>K113+K110+K103</f>
        <v>112</v>
      </c>
      <c r="L117" s="109"/>
      <c r="M117" s="109">
        <f>M116+M113+M110+M103</f>
        <v>144</v>
      </c>
      <c r="N117" s="109"/>
      <c r="O117" s="109">
        <f>O116+O113+O110+O103</f>
        <v>95</v>
      </c>
      <c r="P117" s="109"/>
      <c r="Q117" s="109">
        <f>Q116+Q113+Q110+Q103</f>
        <v>61</v>
      </c>
      <c r="R117" s="109"/>
      <c r="S117" s="109">
        <f>S116+S113+S110+S103</f>
        <v>412</v>
      </c>
      <c r="T117" s="109">
        <f>T113+T110+T103</f>
        <v>2322500</v>
      </c>
      <c r="U117" s="109">
        <f>U113+U110+U103</f>
        <v>5173672</v>
      </c>
      <c r="V117" s="109">
        <f>V116+V113+V110+V103</f>
        <v>59642228</v>
      </c>
      <c r="W117" s="109">
        <f>W116+W113+W110+W103</f>
        <v>1574861.4000000004</v>
      </c>
      <c r="X117" s="112">
        <f>X116+X113+X110+X103</f>
        <v>58067366.600000009</v>
      </c>
      <c r="Y117" s="109">
        <f>Y113+Y110+Y103</f>
        <v>13</v>
      </c>
      <c r="Z117" s="109">
        <f>Z113+Z110+Z103</f>
        <v>484120</v>
      </c>
      <c r="AA117" s="109">
        <f>AA116+AA113+AA110+AA103</f>
        <v>1</v>
      </c>
      <c r="AB117" s="288">
        <f>SUM(AB110:AB116)</f>
        <v>29400</v>
      </c>
      <c r="AC117" s="78">
        <f t="shared" si="36"/>
        <v>58551486.600000001</v>
      </c>
    </row>
    <row r="118" spans="1:29" s="115" customFormat="1" ht="16.5">
      <c r="A118" s="114"/>
      <c r="B118" s="289"/>
      <c r="C118" s="290"/>
      <c r="D118" s="114"/>
      <c r="E118" s="114"/>
      <c r="F118" s="114"/>
      <c r="G118" s="290"/>
      <c r="H118" s="114"/>
      <c r="I118" s="114"/>
      <c r="J118" s="290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290"/>
      <c r="X118" s="290"/>
      <c r="Y118" s="290"/>
      <c r="Z118" s="290"/>
      <c r="AA118" s="290"/>
      <c r="AB118" s="290"/>
      <c r="AC118" s="189" t="e">
        <f>V118-W118+#REF!</f>
        <v>#REF!</v>
      </c>
    </row>
    <row r="119" spans="1:29" s="115" customFormat="1" ht="24">
      <c r="A119" s="193"/>
      <c r="B119" s="193" t="s">
        <v>141</v>
      </c>
      <c r="C119" s="194"/>
      <c r="D119" s="193"/>
      <c r="E119" s="193"/>
      <c r="F119" s="193"/>
      <c r="G119" s="194"/>
      <c r="H119" s="193"/>
      <c r="I119" s="193"/>
      <c r="J119" s="194"/>
      <c r="K119" s="194"/>
      <c r="L119" s="194"/>
      <c r="M119" s="194"/>
      <c r="N119" s="194"/>
      <c r="O119" s="194"/>
      <c r="P119" s="194"/>
      <c r="Q119" s="194"/>
      <c r="R119" s="194"/>
      <c r="S119" s="193"/>
      <c r="T119" s="194"/>
      <c r="U119" s="194"/>
      <c r="V119" s="193"/>
      <c r="W119" s="193"/>
      <c r="X119" s="193"/>
      <c r="Y119" s="193"/>
      <c r="Z119" s="193"/>
      <c r="AA119" s="194"/>
      <c r="AB119" s="194"/>
      <c r="AC119" s="195"/>
    </row>
  </sheetData>
  <mergeCells count="40">
    <mergeCell ref="A1:AC1"/>
    <mergeCell ref="A2:AC2"/>
    <mergeCell ref="A3:AC3"/>
    <mergeCell ref="A7:AC7"/>
    <mergeCell ref="A8:AC8"/>
    <mergeCell ref="A69:AC69"/>
    <mergeCell ref="H9:H10"/>
    <mergeCell ref="J9:T9"/>
    <mergeCell ref="U9:U10"/>
    <mergeCell ref="V9:V10"/>
    <mergeCell ref="W9:W10"/>
    <mergeCell ref="Y9:Z9"/>
    <mergeCell ref="A9:A10"/>
    <mergeCell ref="B9:B10"/>
    <mergeCell ref="C9:C10"/>
    <mergeCell ref="D9:D10"/>
    <mergeCell ref="E9:E10"/>
    <mergeCell ref="AA9:AB9"/>
    <mergeCell ref="AC9:AC10"/>
    <mergeCell ref="J10:J11"/>
    <mergeCell ref="K10:S10"/>
    <mergeCell ref="A68:AC68"/>
    <mergeCell ref="Y76:Z76"/>
    <mergeCell ref="AA76:AB76"/>
    <mergeCell ref="AC76:AC77"/>
    <mergeCell ref="A70:AC70"/>
    <mergeCell ref="A74:AC74"/>
    <mergeCell ref="A75:AC75"/>
    <mergeCell ref="A76:A77"/>
    <mergeCell ref="B76:B77"/>
    <mergeCell ref="C76:C77"/>
    <mergeCell ref="D76:D77"/>
    <mergeCell ref="E76:E77"/>
    <mergeCell ref="H76:H77"/>
    <mergeCell ref="J76:T76"/>
    <mergeCell ref="J77:J78"/>
    <mergeCell ref="K77:S77"/>
    <mergeCell ref="U76:U77"/>
    <mergeCell ref="V76:V77"/>
    <mergeCell ref="W76:W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C444"/>
  <sheetViews>
    <sheetView workbookViewId="0">
      <selection activeCell="E14" sqref="E14"/>
    </sheetView>
  </sheetViews>
  <sheetFormatPr defaultRowHeight="15"/>
  <cols>
    <col min="1" max="1" width="5" customWidth="1"/>
    <col min="2" max="2" width="5.42578125" customWidth="1"/>
    <col min="3" max="3" width="4.85546875" customWidth="1"/>
    <col min="4" max="4" width="5" customWidth="1"/>
    <col min="5" max="5" width="12.85546875" customWidth="1"/>
    <col min="6" max="6" width="4.7109375" customWidth="1"/>
    <col min="7" max="7" width="4.5703125" customWidth="1"/>
    <col min="8" max="8" width="6.28515625" customWidth="1"/>
    <col min="9" max="9" width="13" style="389" customWidth="1"/>
    <col min="10" max="10" width="7.5703125" customWidth="1"/>
    <col min="11" max="11" width="14.7109375" style="389" customWidth="1"/>
    <col min="12" max="12" width="15.5703125" style="389" customWidth="1"/>
    <col min="14" max="14" width="14.28515625" customWidth="1"/>
    <col min="257" max="257" width="5" customWidth="1"/>
    <col min="258" max="258" width="5.42578125" customWidth="1"/>
    <col min="259" max="259" width="4.85546875" customWidth="1"/>
    <col min="260" max="260" width="5" customWidth="1"/>
    <col min="261" max="261" width="12.85546875" customWidth="1"/>
    <col min="262" max="262" width="4.7109375" customWidth="1"/>
    <col min="263" max="263" width="4.5703125" customWidth="1"/>
    <col min="264" max="264" width="6.28515625" customWidth="1"/>
    <col min="265" max="265" width="13" customWidth="1"/>
    <col min="266" max="266" width="7.5703125" customWidth="1"/>
    <col min="267" max="267" width="14.7109375" customWidth="1"/>
    <col min="268" max="268" width="15.5703125" customWidth="1"/>
    <col min="270" max="270" width="14.28515625" customWidth="1"/>
    <col min="513" max="513" width="5" customWidth="1"/>
    <col min="514" max="514" width="5.42578125" customWidth="1"/>
    <col min="515" max="515" width="4.85546875" customWidth="1"/>
    <col min="516" max="516" width="5" customWidth="1"/>
    <col min="517" max="517" width="12.85546875" customWidth="1"/>
    <col min="518" max="518" width="4.7109375" customWidth="1"/>
    <col min="519" max="519" width="4.5703125" customWidth="1"/>
    <col min="520" max="520" width="6.28515625" customWidth="1"/>
    <col min="521" max="521" width="13" customWidth="1"/>
    <col min="522" max="522" width="7.5703125" customWidth="1"/>
    <col min="523" max="523" width="14.7109375" customWidth="1"/>
    <col min="524" max="524" width="15.5703125" customWidth="1"/>
    <col min="526" max="526" width="14.28515625" customWidth="1"/>
    <col min="769" max="769" width="5" customWidth="1"/>
    <col min="770" max="770" width="5.42578125" customWidth="1"/>
    <col min="771" max="771" width="4.85546875" customWidth="1"/>
    <col min="772" max="772" width="5" customWidth="1"/>
    <col min="773" max="773" width="12.85546875" customWidth="1"/>
    <col min="774" max="774" width="4.7109375" customWidth="1"/>
    <col min="775" max="775" width="4.5703125" customWidth="1"/>
    <col min="776" max="776" width="6.28515625" customWidth="1"/>
    <col min="777" max="777" width="13" customWidth="1"/>
    <col min="778" max="778" width="7.5703125" customWidth="1"/>
    <col min="779" max="779" width="14.7109375" customWidth="1"/>
    <col min="780" max="780" width="15.5703125" customWidth="1"/>
    <col min="782" max="782" width="14.28515625" customWidth="1"/>
    <col min="1025" max="1025" width="5" customWidth="1"/>
    <col min="1026" max="1026" width="5.42578125" customWidth="1"/>
    <col min="1027" max="1027" width="4.85546875" customWidth="1"/>
    <col min="1028" max="1028" width="5" customWidth="1"/>
    <col min="1029" max="1029" width="12.85546875" customWidth="1"/>
    <col min="1030" max="1030" width="4.7109375" customWidth="1"/>
    <col min="1031" max="1031" width="4.5703125" customWidth="1"/>
    <col min="1032" max="1032" width="6.28515625" customWidth="1"/>
    <col min="1033" max="1033" width="13" customWidth="1"/>
    <col min="1034" max="1034" width="7.5703125" customWidth="1"/>
    <col min="1035" max="1035" width="14.7109375" customWidth="1"/>
    <col min="1036" max="1036" width="15.5703125" customWidth="1"/>
    <col min="1038" max="1038" width="14.28515625" customWidth="1"/>
    <col min="1281" max="1281" width="5" customWidth="1"/>
    <col min="1282" max="1282" width="5.42578125" customWidth="1"/>
    <col min="1283" max="1283" width="4.85546875" customWidth="1"/>
    <col min="1284" max="1284" width="5" customWidth="1"/>
    <col min="1285" max="1285" width="12.85546875" customWidth="1"/>
    <col min="1286" max="1286" width="4.7109375" customWidth="1"/>
    <col min="1287" max="1287" width="4.5703125" customWidth="1"/>
    <col min="1288" max="1288" width="6.28515625" customWidth="1"/>
    <col min="1289" max="1289" width="13" customWidth="1"/>
    <col min="1290" max="1290" width="7.5703125" customWidth="1"/>
    <col min="1291" max="1291" width="14.7109375" customWidth="1"/>
    <col min="1292" max="1292" width="15.5703125" customWidth="1"/>
    <col min="1294" max="1294" width="14.28515625" customWidth="1"/>
    <col min="1537" max="1537" width="5" customWidth="1"/>
    <col min="1538" max="1538" width="5.42578125" customWidth="1"/>
    <col min="1539" max="1539" width="4.85546875" customWidth="1"/>
    <col min="1540" max="1540" width="5" customWidth="1"/>
    <col min="1541" max="1541" width="12.85546875" customWidth="1"/>
    <col min="1542" max="1542" width="4.7109375" customWidth="1"/>
    <col min="1543" max="1543" width="4.5703125" customWidth="1"/>
    <col min="1544" max="1544" width="6.28515625" customWidth="1"/>
    <col min="1545" max="1545" width="13" customWidth="1"/>
    <col min="1546" max="1546" width="7.5703125" customWidth="1"/>
    <col min="1547" max="1547" width="14.7109375" customWidth="1"/>
    <col min="1548" max="1548" width="15.5703125" customWidth="1"/>
    <col min="1550" max="1550" width="14.28515625" customWidth="1"/>
    <col min="1793" max="1793" width="5" customWidth="1"/>
    <col min="1794" max="1794" width="5.42578125" customWidth="1"/>
    <col min="1795" max="1795" width="4.85546875" customWidth="1"/>
    <col min="1796" max="1796" width="5" customWidth="1"/>
    <col min="1797" max="1797" width="12.85546875" customWidth="1"/>
    <col min="1798" max="1798" width="4.7109375" customWidth="1"/>
    <col min="1799" max="1799" width="4.5703125" customWidth="1"/>
    <col min="1800" max="1800" width="6.28515625" customWidth="1"/>
    <col min="1801" max="1801" width="13" customWidth="1"/>
    <col min="1802" max="1802" width="7.5703125" customWidth="1"/>
    <col min="1803" max="1803" width="14.7109375" customWidth="1"/>
    <col min="1804" max="1804" width="15.5703125" customWidth="1"/>
    <col min="1806" max="1806" width="14.28515625" customWidth="1"/>
    <col min="2049" max="2049" width="5" customWidth="1"/>
    <col min="2050" max="2050" width="5.42578125" customWidth="1"/>
    <col min="2051" max="2051" width="4.85546875" customWidth="1"/>
    <col min="2052" max="2052" width="5" customWidth="1"/>
    <col min="2053" max="2053" width="12.85546875" customWidth="1"/>
    <col min="2054" max="2054" width="4.7109375" customWidth="1"/>
    <col min="2055" max="2055" width="4.5703125" customWidth="1"/>
    <col min="2056" max="2056" width="6.28515625" customWidth="1"/>
    <col min="2057" max="2057" width="13" customWidth="1"/>
    <col min="2058" max="2058" width="7.5703125" customWidth="1"/>
    <col min="2059" max="2059" width="14.7109375" customWidth="1"/>
    <col min="2060" max="2060" width="15.5703125" customWidth="1"/>
    <col min="2062" max="2062" width="14.28515625" customWidth="1"/>
    <col min="2305" max="2305" width="5" customWidth="1"/>
    <col min="2306" max="2306" width="5.42578125" customWidth="1"/>
    <col min="2307" max="2307" width="4.85546875" customWidth="1"/>
    <col min="2308" max="2308" width="5" customWidth="1"/>
    <col min="2309" max="2309" width="12.85546875" customWidth="1"/>
    <col min="2310" max="2310" width="4.7109375" customWidth="1"/>
    <col min="2311" max="2311" width="4.5703125" customWidth="1"/>
    <col min="2312" max="2312" width="6.28515625" customWidth="1"/>
    <col min="2313" max="2313" width="13" customWidth="1"/>
    <col min="2314" max="2314" width="7.5703125" customWidth="1"/>
    <col min="2315" max="2315" width="14.7109375" customWidth="1"/>
    <col min="2316" max="2316" width="15.5703125" customWidth="1"/>
    <col min="2318" max="2318" width="14.28515625" customWidth="1"/>
    <col min="2561" max="2561" width="5" customWidth="1"/>
    <col min="2562" max="2562" width="5.42578125" customWidth="1"/>
    <col min="2563" max="2563" width="4.85546875" customWidth="1"/>
    <col min="2564" max="2564" width="5" customWidth="1"/>
    <col min="2565" max="2565" width="12.85546875" customWidth="1"/>
    <col min="2566" max="2566" width="4.7109375" customWidth="1"/>
    <col min="2567" max="2567" width="4.5703125" customWidth="1"/>
    <col min="2568" max="2568" width="6.28515625" customWidth="1"/>
    <col min="2569" max="2569" width="13" customWidth="1"/>
    <col min="2570" max="2570" width="7.5703125" customWidth="1"/>
    <col min="2571" max="2571" width="14.7109375" customWidth="1"/>
    <col min="2572" max="2572" width="15.5703125" customWidth="1"/>
    <col min="2574" max="2574" width="14.28515625" customWidth="1"/>
    <col min="2817" max="2817" width="5" customWidth="1"/>
    <col min="2818" max="2818" width="5.42578125" customWidth="1"/>
    <col min="2819" max="2819" width="4.85546875" customWidth="1"/>
    <col min="2820" max="2820" width="5" customWidth="1"/>
    <col min="2821" max="2821" width="12.85546875" customWidth="1"/>
    <col min="2822" max="2822" width="4.7109375" customWidth="1"/>
    <col min="2823" max="2823" width="4.5703125" customWidth="1"/>
    <col min="2824" max="2824" width="6.28515625" customWidth="1"/>
    <col min="2825" max="2825" width="13" customWidth="1"/>
    <col min="2826" max="2826" width="7.5703125" customWidth="1"/>
    <col min="2827" max="2827" width="14.7109375" customWidth="1"/>
    <col min="2828" max="2828" width="15.5703125" customWidth="1"/>
    <col min="2830" max="2830" width="14.28515625" customWidth="1"/>
    <col min="3073" max="3073" width="5" customWidth="1"/>
    <col min="3074" max="3074" width="5.42578125" customWidth="1"/>
    <col min="3075" max="3075" width="4.85546875" customWidth="1"/>
    <col min="3076" max="3076" width="5" customWidth="1"/>
    <col min="3077" max="3077" width="12.85546875" customWidth="1"/>
    <col min="3078" max="3078" width="4.7109375" customWidth="1"/>
    <col min="3079" max="3079" width="4.5703125" customWidth="1"/>
    <col min="3080" max="3080" width="6.28515625" customWidth="1"/>
    <col min="3081" max="3081" width="13" customWidth="1"/>
    <col min="3082" max="3082" width="7.5703125" customWidth="1"/>
    <col min="3083" max="3083" width="14.7109375" customWidth="1"/>
    <col min="3084" max="3084" width="15.5703125" customWidth="1"/>
    <col min="3086" max="3086" width="14.28515625" customWidth="1"/>
    <col min="3329" max="3329" width="5" customWidth="1"/>
    <col min="3330" max="3330" width="5.42578125" customWidth="1"/>
    <col min="3331" max="3331" width="4.85546875" customWidth="1"/>
    <col min="3332" max="3332" width="5" customWidth="1"/>
    <col min="3333" max="3333" width="12.85546875" customWidth="1"/>
    <col min="3334" max="3334" width="4.7109375" customWidth="1"/>
    <col min="3335" max="3335" width="4.5703125" customWidth="1"/>
    <col min="3336" max="3336" width="6.28515625" customWidth="1"/>
    <col min="3337" max="3337" width="13" customWidth="1"/>
    <col min="3338" max="3338" width="7.5703125" customWidth="1"/>
    <col min="3339" max="3339" width="14.7109375" customWidth="1"/>
    <col min="3340" max="3340" width="15.5703125" customWidth="1"/>
    <col min="3342" max="3342" width="14.28515625" customWidth="1"/>
    <col min="3585" max="3585" width="5" customWidth="1"/>
    <col min="3586" max="3586" width="5.42578125" customWidth="1"/>
    <col min="3587" max="3587" width="4.85546875" customWidth="1"/>
    <col min="3588" max="3588" width="5" customWidth="1"/>
    <col min="3589" max="3589" width="12.85546875" customWidth="1"/>
    <col min="3590" max="3590" width="4.7109375" customWidth="1"/>
    <col min="3591" max="3591" width="4.5703125" customWidth="1"/>
    <col min="3592" max="3592" width="6.28515625" customWidth="1"/>
    <col min="3593" max="3593" width="13" customWidth="1"/>
    <col min="3594" max="3594" width="7.5703125" customWidth="1"/>
    <col min="3595" max="3595" width="14.7109375" customWidth="1"/>
    <col min="3596" max="3596" width="15.5703125" customWidth="1"/>
    <col min="3598" max="3598" width="14.28515625" customWidth="1"/>
    <col min="3841" max="3841" width="5" customWidth="1"/>
    <col min="3842" max="3842" width="5.42578125" customWidth="1"/>
    <col min="3843" max="3843" width="4.85546875" customWidth="1"/>
    <col min="3844" max="3844" width="5" customWidth="1"/>
    <col min="3845" max="3845" width="12.85546875" customWidth="1"/>
    <col min="3846" max="3846" width="4.7109375" customWidth="1"/>
    <col min="3847" max="3847" width="4.5703125" customWidth="1"/>
    <col min="3848" max="3848" width="6.28515625" customWidth="1"/>
    <col min="3849" max="3849" width="13" customWidth="1"/>
    <col min="3850" max="3850" width="7.5703125" customWidth="1"/>
    <col min="3851" max="3851" width="14.7109375" customWidth="1"/>
    <col min="3852" max="3852" width="15.5703125" customWidth="1"/>
    <col min="3854" max="3854" width="14.28515625" customWidth="1"/>
    <col min="4097" max="4097" width="5" customWidth="1"/>
    <col min="4098" max="4098" width="5.42578125" customWidth="1"/>
    <col min="4099" max="4099" width="4.85546875" customWidth="1"/>
    <col min="4100" max="4100" width="5" customWidth="1"/>
    <col min="4101" max="4101" width="12.85546875" customWidth="1"/>
    <col min="4102" max="4102" width="4.7109375" customWidth="1"/>
    <col min="4103" max="4103" width="4.5703125" customWidth="1"/>
    <col min="4104" max="4104" width="6.28515625" customWidth="1"/>
    <col min="4105" max="4105" width="13" customWidth="1"/>
    <col min="4106" max="4106" width="7.5703125" customWidth="1"/>
    <col min="4107" max="4107" width="14.7109375" customWidth="1"/>
    <col min="4108" max="4108" width="15.5703125" customWidth="1"/>
    <col min="4110" max="4110" width="14.28515625" customWidth="1"/>
    <col min="4353" max="4353" width="5" customWidth="1"/>
    <col min="4354" max="4354" width="5.42578125" customWidth="1"/>
    <col min="4355" max="4355" width="4.85546875" customWidth="1"/>
    <col min="4356" max="4356" width="5" customWidth="1"/>
    <col min="4357" max="4357" width="12.85546875" customWidth="1"/>
    <col min="4358" max="4358" width="4.7109375" customWidth="1"/>
    <col min="4359" max="4359" width="4.5703125" customWidth="1"/>
    <col min="4360" max="4360" width="6.28515625" customWidth="1"/>
    <col min="4361" max="4361" width="13" customWidth="1"/>
    <col min="4362" max="4362" width="7.5703125" customWidth="1"/>
    <col min="4363" max="4363" width="14.7109375" customWidth="1"/>
    <col min="4364" max="4364" width="15.5703125" customWidth="1"/>
    <col min="4366" max="4366" width="14.28515625" customWidth="1"/>
    <col min="4609" max="4609" width="5" customWidth="1"/>
    <col min="4610" max="4610" width="5.42578125" customWidth="1"/>
    <col min="4611" max="4611" width="4.85546875" customWidth="1"/>
    <col min="4612" max="4612" width="5" customWidth="1"/>
    <col min="4613" max="4613" width="12.85546875" customWidth="1"/>
    <col min="4614" max="4614" width="4.7109375" customWidth="1"/>
    <col min="4615" max="4615" width="4.5703125" customWidth="1"/>
    <col min="4616" max="4616" width="6.28515625" customWidth="1"/>
    <col min="4617" max="4617" width="13" customWidth="1"/>
    <col min="4618" max="4618" width="7.5703125" customWidth="1"/>
    <col min="4619" max="4619" width="14.7109375" customWidth="1"/>
    <col min="4620" max="4620" width="15.5703125" customWidth="1"/>
    <col min="4622" max="4622" width="14.28515625" customWidth="1"/>
    <col min="4865" max="4865" width="5" customWidth="1"/>
    <col min="4866" max="4866" width="5.42578125" customWidth="1"/>
    <col min="4867" max="4867" width="4.85546875" customWidth="1"/>
    <col min="4868" max="4868" width="5" customWidth="1"/>
    <col min="4869" max="4869" width="12.85546875" customWidth="1"/>
    <col min="4870" max="4870" width="4.7109375" customWidth="1"/>
    <col min="4871" max="4871" width="4.5703125" customWidth="1"/>
    <col min="4872" max="4872" width="6.28515625" customWidth="1"/>
    <col min="4873" max="4873" width="13" customWidth="1"/>
    <col min="4874" max="4874" width="7.5703125" customWidth="1"/>
    <col min="4875" max="4875" width="14.7109375" customWidth="1"/>
    <col min="4876" max="4876" width="15.5703125" customWidth="1"/>
    <col min="4878" max="4878" width="14.28515625" customWidth="1"/>
    <col min="5121" max="5121" width="5" customWidth="1"/>
    <col min="5122" max="5122" width="5.42578125" customWidth="1"/>
    <col min="5123" max="5123" width="4.85546875" customWidth="1"/>
    <col min="5124" max="5124" width="5" customWidth="1"/>
    <col min="5125" max="5125" width="12.85546875" customWidth="1"/>
    <col min="5126" max="5126" width="4.7109375" customWidth="1"/>
    <col min="5127" max="5127" width="4.5703125" customWidth="1"/>
    <col min="5128" max="5128" width="6.28515625" customWidth="1"/>
    <col min="5129" max="5129" width="13" customWidth="1"/>
    <col min="5130" max="5130" width="7.5703125" customWidth="1"/>
    <col min="5131" max="5131" width="14.7109375" customWidth="1"/>
    <col min="5132" max="5132" width="15.5703125" customWidth="1"/>
    <col min="5134" max="5134" width="14.28515625" customWidth="1"/>
    <col min="5377" max="5377" width="5" customWidth="1"/>
    <col min="5378" max="5378" width="5.42578125" customWidth="1"/>
    <col min="5379" max="5379" width="4.85546875" customWidth="1"/>
    <col min="5380" max="5380" width="5" customWidth="1"/>
    <col min="5381" max="5381" width="12.85546875" customWidth="1"/>
    <col min="5382" max="5382" width="4.7109375" customWidth="1"/>
    <col min="5383" max="5383" width="4.5703125" customWidth="1"/>
    <col min="5384" max="5384" width="6.28515625" customWidth="1"/>
    <col min="5385" max="5385" width="13" customWidth="1"/>
    <col min="5386" max="5386" width="7.5703125" customWidth="1"/>
    <col min="5387" max="5387" width="14.7109375" customWidth="1"/>
    <col min="5388" max="5388" width="15.5703125" customWidth="1"/>
    <col min="5390" max="5390" width="14.28515625" customWidth="1"/>
    <col min="5633" max="5633" width="5" customWidth="1"/>
    <col min="5634" max="5634" width="5.42578125" customWidth="1"/>
    <col min="5635" max="5635" width="4.85546875" customWidth="1"/>
    <col min="5636" max="5636" width="5" customWidth="1"/>
    <col min="5637" max="5637" width="12.85546875" customWidth="1"/>
    <col min="5638" max="5638" width="4.7109375" customWidth="1"/>
    <col min="5639" max="5639" width="4.5703125" customWidth="1"/>
    <col min="5640" max="5640" width="6.28515625" customWidth="1"/>
    <col min="5641" max="5641" width="13" customWidth="1"/>
    <col min="5642" max="5642" width="7.5703125" customWidth="1"/>
    <col min="5643" max="5643" width="14.7109375" customWidth="1"/>
    <col min="5644" max="5644" width="15.5703125" customWidth="1"/>
    <col min="5646" max="5646" width="14.28515625" customWidth="1"/>
    <col min="5889" max="5889" width="5" customWidth="1"/>
    <col min="5890" max="5890" width="5.42578125" customWidth="1"/>
    <col min="5891" max="5891" width="4.85546875" customWidth="1"/>
    <col min="5892" max="5892" width="5" customWidth="1"/>
    <col min="5893" max="5893" width="12.85546875" customWidth="1"/>
    <col min="5894" max="5894" width="4.7109375" customWidth="1"/>
    <col min="5895" max="5895" width="4.5703125" customWidth="1"/>
    <col min="5896" max="5896" width="6.28515625" customWidth="1"/>
    <col min="5897" max="5897" width="13" customWidth="1"/>
    <col min="5898" max="5898" width="7.5703125" customWidth="1"/>
    <col min="5899" max="5899" width="14.7109375" customWidth="1"/>
    <col min="5900" max="5900" width="15.5703125" customWidth="1"/>
    <col min="5902" max="5902" width="14.28515625" customWidth="1"/>
    <col min="6145" max="6145" width="5" customWidth="1"/>
    <col min="6146" max="6146" width="5.42578125" customWidth="1"/>
    <col min="6147" max="6147" width="4.85546875" customWidth="1"/>
    <col min="6148" max="6148" width="5" customWidth="1"/>
    <col min="6149" max="6149" width="12.85546875" customWidth="1"/>
    <col min="6150" max="6150" width="4.7109375" customWidth="1"/>
    <col min="6151" max="6151" width="4.5703125" customWidth="1"/>
    <col min="6152" max="6152" width="6.28515625" customWidth="1"/>
    <col min="6153" max="6153" width="13" customWidth="1"/>
    <col min="6154" max="6154" width="7.5703125" customWidth="1"/>
    <col min="6155" max="6155" width="14.7109375" customWidth="1"/>
    <col min="6156" max="6156" width="15.5703125" customWidth="1"/>
    <col min="6158" max="6158" width="14.28515625" customWidth="1"/>
    <col min="6401" max="6401" width="5" customWidth="1"/>
    <col min="6402" max="6402" width="5.42578125" customWidth="1"/>
    <col min="6403" max="6403" width="4.85546875" customWidth="1"/>
    <col min="6404" max="6404" width="5" customWidth="1"/>
    <col min="6405" max="6405" width="12.85546875" customWidth="1"/>
    <col min="6406" max="6406" width="4.7109375" customWidth="1"/>
    <col min="6407" max="6407" width="4.5703125" customWidth="1"/>
    <col min="6408" max="6408" width="6.28515625" customWidth="1"/>
    <col min="6409" max="6409" width="13" customWidth="1"/>
    <col min="6410" max="6410" width="7.5703125" customWidth="1"/>
    <col min="6411" max="6411" width="14.7109375" customWidth="1"/>
    <col min="6412" max="6412" width="15.5703125" customWidth="1"/>
    <col min="6414" max="6414" width="14.28515625" customWidth="1"/>
    <col min="6657" max="6657" width="5" customWidth="1"/>
    <col min="6658" max="6658" width="5.42578125" customWidth="1"/>
    <col min="6659" max="6659" width="4.85546875" customWidth="1"/>
    <col min="6660" max="6660" width="5" customWidth="1"/>
    <col min="6661" max="6661" width="12.85546875" customWidth="1"/>
    <col min="6662" max="6662" width="4.7109375" customWidth="1"/>
    <col min="6663" max="6663" width="4.5703125" customWidth="1"/>
    <col min="6664" max="6664" width="6.28515625" customWidth="1"/>
    <col min="6665" max="6665" width="13" customWidth="1"/>
    <col min="6666" max="6666" width="7.5703125" customWidth="1"/>
    <col min="6667" max="6667" width="14.7109375" customWidth="1"/>
    <col min="6668" max="6668" width="15.5703125" customWidth="1"/>
    <col min="6670" max="6670" width="14.28515625" customWidth="1"/>
    <col min="6913" max="6913" width="5" customWidth="1"/>
    <col min="6914" max="6914" width="5.42578125" customWidth="1"/>
    <col min="6915" max="6915" width="4.85546875" customWidth="1"/>
    <col min="6916" max="6916" width="5" customWidth="1"/>
    <col min="6917" max="6917" width="12.85546875" customWidth="1"/>
    <col min="6918" max="6918" width="4.7109375" customWidth="1"/>
    <col min="6919" max="6919" width="4.5703125" customWidth="1"/>
    <col min="6920" max="6920" width="6.28515625" customWidth="1"/>
    <col min="6921" max="6921" width="13" customWidth="1"/>
    <col min="6922" max="6922" width="7.5703125" customWidth="1"/>
    <col min="6923" max="6923" width="14.7109375" customWidth="1"/>
    <col min="6924" max="6924" width="15.5703125" customWidth="1"/>
    <col min="6926" max="6926" width="14.28515625" customWidth="1"/>
    <col min="7169" max="7169" width="5" customWidth="1"/>
    <col min="7170" max="7170" width="5.42578125" customWidth="1"/>
    <col min="7171" max="7171" width="4.85546875" customWidth="1"/>
    <col min="7172" max="7172" width="5" customWidth="1"/>
    <col min="7173" max="7173" width="12.85546875" customWidth="1"/>
    <col min="7174" max="7174" width="4.7109375" customWidth="1"/>
    <col min="7175" max="7175" width="4.5703125" customWidth="1"/>
    <col min="7176" max="7176" width="6.28515625" customWidth="1"/>
    <col min="7177" max="7177" width="13" customWidth="1"/>
    <col min="7178" max="7178" width="7.5703125" customWidth="1"/>
    <col min="7179" max="7179" width="14.7109375" customWidth="1"/>
    <col min="7180" max="7180" width="15.5703125" customWidth="1"/>
    <col min="7182" max="7182" width="14.28515625" customWidth="1"/>
    <col min="7425" max="7425" width="5" customWidth="1"/>
    <col min="7426" max="7426" width="5.42578125" customWidth="1"/>
    <col min="7427" max="7427" width="4.85546875" customWidth="1"/>
    <col min="7428" max="7428" width="5" customWidth="1"/>
    <col min="7429" max="7429" width="12.85546875" customWidth="1"/>
    <col min="7430" max="7430" width="4.7109375" customWidth="1"/>
    <col min="7431" max="7431" width="4.5703125" customWidth="1"/>
    <col min="7432" max="7432" width="6.28515625" customWidth="1"/>
    <col min="7433" max="7433" width="13" customWidth="1"/>
    <col min="7434" max="7434" width="7.5703125" customWidth="1"/>
    <col min="7435" max="7435" width="14.7109375" customWidth="1"/>
    <col min="7436" max="7436" width="15.5703125" customWidth="1"/>
    <col min="7438" max="7438" width="14.28515625" customWidth="1"/>
    <col min="7681" max="7681" width="5" customWidth="1"/>
    <col min="7682" max="7682" width="5.42578125" customWidth="1"/>
    <col min="7683" max="7683" width="4.85546875" customWidth="1"/>
    <col min="7684" max="7684" width="5" customWidth="1"/>
    <col min="7685" max="7685" width="12.85546875" customWidth="1"/>
    <col min="7686" max="7686" width="4.7109375" customWidth="1"/>
    <col min="7687" max="7687" width="4.5703125" customWidth="1"/>
    <col min="7688" max="7688" width="6.28515625" customWidth="1"/>
    <col min="7689" max="7689" width="13" customWidth="1"/>
    <col min="7690" max="7690" width="7.5703125" customWidth="1"/>
    <col min="7691" max="7691" width="14.7109375" customWidth="1"/>
    <col min="7692" max="7692" width="15.5703125" customWidth="1"/>
    <col min="7694" max="7694" width="14.28515625" customWidth="1"/>
    <col min="7937" max="7937" width="5" customWidth="1"/>
    <col min="7938" max="7938" width="5.42578125" customWidth="1"/>
    <col min="7939" max="7939" width="4.85546875" customWidth="1"/>
    <col min="7940" max="7940" width="5" customWidth="1"/>
    <col min="7941" max="7941" width="12.85546875" customWidth="1"/>
    <col min="7942" max="7942" width="4.7109375" customWidth="1"/>
    <col min="7943" max="7943" width="4.5703125" customWidth="1"/>
    <col min="7944" max="7944" width="6.28515625" customWidth="1"/>
    <col min="7945" max="7945" width="13" customWidth="1"/>
    <col min="7946" max="7946" width="7.5703125" customWidth="1"/>
    <col min="7947" max="7947" width="14.7109375" customWidth="1"/>
    <col min="7948" max="7948" width="15.5703125" customWidth="1"/>
    <col min="7950" max="7950" width="14.28515625" customWidth="1"/>
    <col min="8193" max="8193" width="5" customWidth="1"/>
    <col min="8194" max="8194" width="5.42578125" customWidth="1"/>
    <col min="8195" max="8195" width="4.85546875" customWidth="1"/>
    <col min="8196" max="8196" width="5" customWidth="1"/>
    <col min="8197" max="8197" width="12.85546875" customWidth="1"/>
    <col min="8198" max="8198" width="4.7109375" customWidth="1"/>
    <col min="8199" max="8199" width="4.5703125" customWidth="1"/>
    <col min="8200" max="8200" width="6.28515625" customWidth="1"/>
    <col min="8201" max="8201" width="13" customWidth="1"/>
    <col min="8202" max="8202" width="7.5703125" customWidth="1"/>
    <col min="8203" max="8203" width="14.7109375" customWidth="1"/>
    <col min="8204" max="8204" width="15.5703125" customWidth="1"/>
    <col min="8206" max="8206" width="14.28515625" customWidth="1"/>
    <col min="8449" max="8449" width="5" customWidth="1"/>
    <col min="8450" max="8450" width="5.42578125" customWidth="1"/>
    <col min="8451" max="8451" width="4.85546875" customWidth="1"/>
    <col min="8452" max="8452" width="5" customWidth="1"/>
    <col min="8453" max="8453" width="12.85546875" customWidth="1"/>
    <col min="8454" max="8454" width="4.7109375" customWidth="1"/>
    <col min="8455" max="8455" width="4.5703125" customWidth="1"/>
    <col min="8456" max="8456" width="6.28515625" customWidth="1"/>
    <col min="8457" max="8457" width="13" customWidth="1"/>
    <col min="8458" max="8458" width="7.5703125" customWidth="1"/>
    <col min="8459" max="8459" width="14.7109375" customWidth="1"/>
    <col min="8460" max="8460" width="15.5703125" customWidth="1"/>
    <col min="8462" max="8462" width="14.28515625" customWidth="1"/>
    <col min="8705" max="8705" width="5" customWidth="1"/>
    <col min="8706" max="8706" width="5.42578125" customWidth="1"/>
    <col min="8707" max="8707" width="4.85546875" customWidth="1"/>
    <col min="8708" max="8708" width="5" customWidth="1"/>
    <col min="8709" max="8709" width="12.85546875" customWidth="1"/>
    <col min="8710" max="8710" width="4.7109375" customWidth="1"/>
    <col min="8711" max="8711" width="4.5703125" customWidth="1"/>
    <col min="8712" max="8712" width="6.28515625" customWidth="1"/>
    <col min="8713" max="8713" width="13" customWidth="1"/>
    <col min="8714" max="8714" width="7.5703125" customWidth="1"/>
    <col min="8715" max="8715" width="14.7109375" customWidth="1"/>
    <col min="8716" max="8716" width="15.5703125" customWidth="1"/>
    <col min="8718" max="8718" width="14.28515625" customWidth="1"/>
    <col min="8961" max="8961" width="5" customWidth="1"/>
    <col min="8962" max="8962" width="5.42578125" customWidth="1"/>
    <col min="8963" max="8963" width="4.85546875" customWidth="1"/>
    <col min="8964" max="8964" width="5" customWidth="1"/>
    <col min="8965" max="8965" width="12.85546875" customWidth="1"/>
    <col min="8966" max="8966" width="4.7109375" customWidth="1"/>
    <col min="8967" max="8967" width="4.5703125" customWidth="1"/>
    <col min="8968" max="8968" width="6.28515625" customWidth="1"/>
    <col min="8969" max="8969" width="13" customWidth="1"/>
    <col min="8970" max="8970" width="7.5703125" customWidth="1"/>
    <col min="8971" max="8971" width="14.7109375" customWidth="1"/>
    <col min="8972" max="8972" width="15.5703125" customWidth="1"/>
    <col min="8974" max="8974" width="14.28515625" customWidth="1"/>
    <col min="9217" max="9217" width="5" customWidth="1"/>
    <col min="9218" max="9218" width="5.42578125" customWidth="1"/>
    <col min="9219" max="9219" width="4.85546875" customWidth="1"/>
    <col min="9220" max="9220" width="5" customWidth="1"/>
    <col min="9221" max="9221" width="12.85546875" customWidth="1"/>
    <col min="9222" max="9222" width="4.7109375" customWidth="1"/>
    <col min="9223" max="9223" width="4.5703125" customWidth="1"/>
    <col min="9224" max="9224" width="6.28515625" customWidth="1"/>
    <col min="9225" max="9225" width="13" customWidth="1"/>
    <col min="9226" max="9226" width="7.5703125" customWidth="1"/>
    <col min="9227" max="9227" width="14.7109375" customWidth="1"/>
    <col min="9228" max="9228" width="15.5703125" customWidth="1"/>
    <col min="9230" max="9230" width="14.28515625" customWidth="1"/>
    <col min="9473" max="9473" width="5" customWidth="1"/>
    <col min="9474" max="9474" width="5.42578125" customWidth="1"/>
    <col min="9475" max="9475" width="4.85546875" customWidth="1"/>
    <col min="9476" max="9476" width="5" customWidth="1"/>
    <col min="9477" max="9477" width="12.85546875" customWidth="1"/>
    <col min="9478" max="9478" width="4.7109375" customWidth="1"/>
    <col min="9479" max="9479" width="4.5703125" customWidth="1"/>
    <col min="9480" max="9480" width="6.28515625" customWidth="1"/>
    <col min="9481" max="9481" width="13" customWidth="1"/>
    <col min="9482" max="9482" width="7.5703125" customWidth="1"/>
    <col min="9483" max="9483" width="14.7109375" customWidth="1"/>
    <col min="9484" max="9484" width="15.5703125" customWidth="1"/>
    <col min="9486" max="9486" width="14.28515625" customWidth="1"/>
    <col min="9729" max="9729" width="5" customWidth="1"/>
    <col min="9730" max="9730" width="5.42578125" customWidth="1"/>
    <col min="9731" max="9731" width="4.85546875" customWidth="1"/>
    <col min="9732" max="9732" width="5" customWidth="1"/>
    <col min="9733" max="9733" width="12.85546875" customWidth="1"/>
    <col min="9734" max="9734" width="4.7109375" customWidth="1"/>
    <col min="9735" max="9735" width="4.5703125" customWidth="1"/>
    <col min="9736" max="9736" width="6.28515625" customWidth="1"/>
    <col min="9737" max="9737" width="13" customWidth="1"/>
    <col min="9738" max="9738" width="7.5703125" customWidth="1"/>
    <col min="9739" max="9739" width="14.7109375" customWidth="1"/>
    <col min="9740" max="9740" width="15.5703125" customWidth="1"/>
    <col min="9742" max="9742" width="14.28515625" customWidth="1"/>
    <col min="9985" max="9985" width="5" customWidth="1"/>
    <col min="9986" max="9986" width="5.42578125" customWidth="1"/>
    <col min="9987" max="9987" width="4.85546875" customWidth="1"/>
    <col min="9988" max="9988" width="5" customWidth="1"/>
    <col min="9989" max="9989" width="12.85546875" customWidth="1"/>
    <col min="9990" max="9990" width="4.7109375" customWidth="1"/>
    <col min="9991" max="9991" width="4.5703125" customWidth="1"/>
    <col min="9992" max="9992" width="6.28515625" customWidth="1"/>
    <col min="9993" max="9993" width="13" customWidth="1"/>
    <col min="9994" max="9994" width="7.5703125" customWidth="1"/>
    <col min="9995" max="9995" width="14.7109375" customWidth="1"/>
    <col min="9996" max="9996" width="15.5703125" customWidth="1"/>
    <col min="9998" max="9998" width="14.28515625" customWidth="1"/>
    <col min="10241" max="10241" width="5" customWidth="1"/>
    <col min="10242" max="10242" width="5.42578125" customWidth="1"/>
    <col min="10243" max="10243" width="4.85546875" customWidth="1"/>
    <col min="10244" max="10244" width="5" customWidth="1"/>
    <col min="10245" max="10245" width="12.85546875" customWidth="1"/>
    <col min="10246" max="10246" width="4.7109375" customWidth="1"/>
    <col min="10247" max="10247" width="4.5703125" customWidth="1"/>
    <col min="10248" max="10248" width="6.28515625" customWidth="1"/>
    <col min="10249" max="10249" width="13" customWidth="1"/>
    <col min="10250" max="10250" width="7.5703125" customWidth="1"/>
    <col min="10251" max="10251" width="14.7109375" customWidth="1"/>
    <col min="10252" max="10252" width="15.5703125" customWidth="1"/>
    <col min="10254" max="10254" width="14.28515625" customWidth="1"/>
    <col min="10497" max="10497" width="5" customWidth="1"/>
    <col min="10498" max="10498" width="5.42578125" customWidth="1"/>
    <col min="10499" max="10499" width="4.85546875" customWidth="1"/>
    <col min="10500" max="10500" width="5" customWidth="1"/>
    <col min="10501" max="10501" width="12.85546875" customWidth="1"/>
    <col min="10502" max="10502" width="4.7109375" customWidth="1"/>
    <col min="10503" max="10503" width="4.5703125" customWidth="1"/>
    <col min="10504" max="10504" width="6.28515625" customWidth="1"/>
    <col min="10505" max="10505" width="13" customWidth="1"/>
    <col min="10506" max="10506" width="7.5703125" customWidth="1"/>
    <col min="10507" max="10507" width="14.7109375" customWidth="1"/>
    <col min="10508" max="10508" width="15.5703125" customWidth="1"/>
    <col min="10510" max="10510" width="14.28515625" customWidth="1"/>
    <col min="10753" max="10753" width="5" customWidth="1"/>
    <col min="10754" max="10754" width="5.42578125" customWidth="1"/>
    <col min="10755" max="10755" width="4.85546875" customWidth="1"/>
    <col min="10756" max="10756" width="5" customWidth="1"/>
    <col min="10757" max="10757" width="12.85546875" customWidth="1"/>
    <col min="10758" max="10758" width="4.7109375" customWidth="1"/>
    <col min="10759" max="10759" width="4.5703125" customWidth="1"/>
    <col min="10760" max="10760" width="6.28515625" customWidth="1"/>
    <col min="10761" max="10761" width="13" customWidth="1"/>
    <col min="10762" max="10762" width="7.5703125" customWidth="1"/>
    <col min="10763" max="10763" width="14.7109375" customWidth="1"/>
    <col min="10764" max="10764" width="15.5703125" customWidth="1"/>
    <col min="10766" max="10766" width="14.28515625" customWidth="1"/>
    <col min="11009" max="11009" width="5" customWidth="1"/>
    <col min="11010" max="11010" width="5.42578125" customWidth="1"/>
    <col min="11011" max="11011" width="4.85546875" customWidth="1"/>
    <col min="11012" max="11012" width="5" customWidth="1"/>
    <col min="11013" max="11013" width="12.85546875" customWidth="1"/>
    <col min="11014" max="11014" width="4.7109375" customWidth="1"/>
    <col min="11015" max="11015" width="4.5703125" customWidth="1"/>
    <col min="11016" max="11016" width="6.28515625" customWidth="1"/>
    <col min="11017" max="11017" width="13" customWidth="1"/>
    <col min="11018" max="11018" width="7.5703125" customWidth="1"/>
    <col min="11019" max="11019" width="14.7109375" customWidth="1"/>
    <col min="11020" max="11020" width="15.5703125" customWidth="1"/>
    <col min="11022" max="11022" width="14.28515625" customWidth="1"/>
    <col min="11265" max="11265" width="5" customWidth="1"/>
    <col min="11266" max="11266" width="5.42578125" customWidth="1"/>
    <col min="11267" max="11267" width="4.85546875" customWidth="1"/>
    <col min="11268" max="11268" width="5" customWidth="1"/>
    <col min="11269" max="11269" width="12.85546875" customWidth="1"/>
    <col min="11270" max="11270" width="4.7109375" customWidth="1"/>
    <col min="11271" max="11271" width="4.5703125" customWidth="1"/>
    <col min="11272" max="11272" width="6.28515625" customWidth="1"/>
    <col min="11273" max="11273" width="13" customWidth="1"/>
    <col min="11274" max="11274" width="7.5703125" customWidth="1"/>
    <col min="11275" max="11275" width="14.7109375" customWidth="1"/>
    <col min="11276" max="11276" width="15.5703125" customWidth="1"/>
    <col min="11278" max="11278" width="14.28515625" customWidth="1"/>
    <col min="11521" max="11521" width="5" customWidth="1"/>
    <col min="11522" max="11522" width="5.42578125" customWidth="1"/>
    <col min="11523" max="11523" width="4.85546875" customWidth="1"/>
    <col min="11524" max="11524" width="5" customWidth="1"/>
    <col min="11525" max="11525" width="12.85546875" customWidth="1"/>
    <col min="11526" max="11526" width="4.7109375" customWidth="1"/>
    <col min="11527" max="11527" width="4.5703125" customWidth="1"/>
    <col min="11528" max="11528" width="6.28515625" customWidth="1"/>
    <col min="11529" max="11529" width="13" customWidth="1"/>
    <col min="11530" max="11530" width="7.5703125" customWidth="1"/>
    <col min="11531" max="11531" width="14.7109375" customWidth="1"/>
    <col min="11532" max="11532" width="15.5703125" customWidth="1"/>
    <col min="11534" max="11534" width="14.28515625" customWidth="1"/>
    <col min="11777" max="11777" width="5" customWidth="1"/>
    <col min="11778" max="11778" width="5.42578125" customWidth="1"/>
    <col min="11779" max="11779" width="4.85546875" customWidth="1"/>
    <col min="11780" max="11780" width="5" customWidth="1"/>
    <col min="11781" max="11781" width="12.85546875" customWidth="1"/>
    <col min="11782" max="11782" width="4.7109375" customWidth="1"/>
    <col min="11783" max="11783" width="4.5703125" customWidth="1"/>
    <col min="11784" max="11784" width="6.28515625" customWidth="1"/>
    <col min="11785" max="11785" width="13" customWidth="1"/>
    <col min="11786" max="11786" width="7.5703125" customWidth="1"/>
    <col min="11787" max="11787" width="14.7109375" customWidth="1"/>
    <col min="11788" max="11788" width="15.5703125" customWidth="1"/>
    <col min="11790" max="11790" width="14.28515625" customWidth="1"/>
    <col min="12033" max="12033" width="5" customWidth="1"/>
    <col min="12034" max="12034" width="5.42578125" customWidth="1"/>
    <col min="12035" max="12035" width="4.85546875" customWidth="1"/>
    <col min="12036" max="12036" width="5" customWidth="1"/>
    <col min="12037" max="12037" width="12.85546875" customWidth="1"/>
    <col min="12038" max="12038" width="4.7109375" customWidth="1"/>
    <col min="12039" max="12039" width="4.5703125" customWidth="1"/>
    <col min="12040" max="12040" width="6.28515625" customWidth="1"/>
    <col min="12041" max="12041" width="13" customWidth="1"/>
    <col min="12042" max="12042" width="7.5703125" customWidth="1"/>
    <col min="12043" max="12043" width="14.7109375" customWidth="1"/>
    <col min="12044" max="12044" width="15.5703125" customWidth="1"/>
    <col min="12046" max="12046" width="14.28515625" customWidth="1"/>
    <col min="12289" max="12289" width="5" customWidth="1"/>
    <col min="12290" max="12290" width="5.42578125" customWidth="1"/>
    <col min="12291" max="12291" width="4.85546875" customWidth="1"/>
    <col min="12292" max="12292" width="5" customWidth="1"/>
    <col min="12293" max="12293" width="12.85546875" customWidth="1"/>
    <col min="12294" max="12294" width="4.7109375" customWidth="1"/>
    <col min="12295" max="12295" width="4.5703125" customWidth="1"/>
    <col min="12296" max="12296" width="6.28515625" customWidth="1"/>
    <col min="12297" max="12297" width="13" customWidth="1"/>
    <col min="12298" max="12298" width="7.5703125" customWidth="1"/>
    <col min="12299" max="12299" width="14.7109375" customWidth="1"/>
    <col min="12300" max="12300" width="15.5703125" customWidth="1"/>
    <col min="12302" max="12302" width="14.28515625" customWidth="1"/>
    <col min="12545" max="12545" width="5" customWidth="1"/>
    <col min="12546" max="12546" width="5.42578125" customWidth="1"/>
    <col min="12547" max="12547" width="4.85546875" customWidth="1"/>
    <col min="12548" max="12548" width="5" customWidth="1"/>
    <col min="12549" max="12549" width="12.85546875" customWidth="1"/>
    <col min="12550" max="12550" width="4.7109375" customWidth="1"/>
    <col min="12551" max="12551" width="4.5703125" customWidth="1"/>
    <col min="12552" max="12552" width="6.28515625" customWidth="1"/>
    <col min="12553" max="12553" width="13" customWidth="1"/>
    <col min="12554" max="12554" width="7.5703125" customWidth="1"/>
    <col min="12555" max="12555" width="14.7109375" customWidth="1"/>
    <col min="12556" max="12556" width="15.5703125" customWidth="1"/>
    <col min="12558" max="12558" width="14.28515625" customWidth="1"/>
    <col min="12801" max="12801" width="5" customWidth="1"/>
    <col min="12802" max="12802" width="5.42578125" customWidth="1"/>
    <col min="12803" max="12803" width="4.85546875" customWidth="1"/>
    <col min="12804" max="12804" width="5" customWidth="1"/>
    <col min="12805" max="12805" width="12.85546875" customWidth="1"/>
    <col min="12806" max="12806" width="4.7109375" customWidth="1"/>
    <col min="12807" max="12807" width="4.5703125" customWidth="1"/>
    <col min="12808" max="12808" width="6.28515625" customWidth="1"/>
    <col min="12809" max="12809" width="13" customWidth="1"/>
    <col min="12810" max="12810" width="7.5703125" customWidth="1"/>
    <col min="12811" max="12811" width="14.7109375" customWidth="1"/>
    <col min="12812" max="12812" width="15.5703125" customWidth="1"/>
    <col min="12814" max="12814" width="14.28515625" customWidth="1"/>
    <col min="13057" max="13057" width="5" customWidth="1"/>
    <col min="13058" max="13058" width="5.42578125" customWidth="1"/>
    <col min="13059" max="13059" width="4.85546875" customWidth="1"/>
    <col min="13060" max="13060" width="5" customWidth="1"/>
    <col min="13061" max="13061" width="12.85546875" customWidth="1"/>
    <col min="13062" max="13062" width="4.7109375" customWidth="1"/>
    <col min="13063" max="13063" width="4.5703125" customWidth="1"/>
    <col min="13064" max="13064" width="6.28515625" customWidth="1"/>
    <col min="13065" max="13065" width="13" customWidth="1"/>
    <col min="13066" max="13066" width="7.5703125" customWidth="1"/>
    <col min="13067" max="13067" width="14.7109375" customWidth="1"/>
    <col min="13068" max="13068" width="15.5703125" customWidth="1"/>
    <col min="13070" max="13070" width="14.28515625" customWidth="1"/>
    <col min="13313" max="13313" width="5" customWidth="1"/>
    <col min="13314" max="13314" width="5.42578125" customWidth="1"/>
    <col min="13315" max="13315" width="4.85546875" customWidth="1"/>
    <col min="13316" max="13316" width="5" customWidth="1"/>
    <col min="13317" max="13317" width="12.85546875" customWidth="1"/>
    <col min="13318" max="13318" width="4.7109375" customWidth="1"/>
    <col min="13319" max="13319" width="4.5703125" customWidth="1"/>
    <col min="13320" max="13320" width="6.28515625" customWidth="1"/>
    <col min="13321" max="13321" width="13" customWidth="1"/>
    <col min="13322" max="13322" width="7.5703125" customWidth="1"/>
    <col min="13323" max="13323" width="14.7109375" customWidth="1"/>
    <col min="13324" max="13324" width="15.5703125" customWidth="1"/>
    <col min="13326" max="13326" width="14.28515625" customWidth="1"/>
    <col min="13569" max="13569" width="5" customWidth="1"/>
    <col min="13570" max="13570" width="5.42578125" customWidth="1"/>
    <col min="13571" max="13571" width="4.85546875" customWidth="1"/>
    <col min="13572" max="13572" width="5" customWidth="1"/>
    <col min="13573" max="13573" width="12.85546875" customWidth="1"/>
    <col min="13574" max="13574" width="4.7109375" customWidth="1"/>
    <col min="13575" max="13575" width="4.5703125" customWidth="1"/>
    <col min="13576" max="13576" width="6.28515625" customWidth="1"/>
    <col min="13577" max="13577" width="13" customWidth="1"/>
    <col min="13578" max="13578" width="7.5703125" customWidth="1"/>
    <col min="13579" max="13579" width="14.7109375" customWidth="1"/>
    <col min="13580" max="13580" width="15.5703125" customWidth="1"/>
    <col min="13582" max="13582" width="14.28515625" customWidth="1"/>
    <col min="13825" max="13825" width="5" customWidth="1"/>
    <col min="13826" max="13826" width="5.42578125" customWidth="1"/>
    <col min="13827" max="13827" width="4.85546875" customWidth="1"/>
    <col min="13828" max="13828" width="5" customWidth="1"/>
    <col min="13829" max="13829" width="12.85546875" customWidth="1"/>
    <col min="13830" max="13830" width="4.7109375" customWidth="1"/>
    <col min="13831" max="13831" width="4.5703125" customWidth="1"/>
    <col min="13832" max="13832" width="6.28515625" customWidth="1"/>
    <col min="13833" max="13833" width="13" customWidth="1"/>
    <col min="13834" max="13834" width="7.5703125" customWidth="1"/>
    <col min="13835" max="13835" width="14.7109375" customWidth="1"/>
    <col min="13836" max="13836" width="15.5703125" customWidth="1"/>
    <col min="13838" max="13838" width="14.28515625" customWidth="1"/>
    <col min="14081" max="14081" width="5" customWidth="1"/>
    <col min="14082" max="14082" width="5.42578125" customWidth="1"/>
    <col min="14083" max="14083" width="4.85546875" customWidth="1"/>
    <col min="14084" max="14084" width="5" customWidth="1"/>
    <col min="14085" max="14085" width="12.85546875" customWidth="1"/>
    <col min="14086" max="14086" width="4.7109375" customWidth="1"/>
    <col min="14087" max="14087" width="4.5703125" customWidth="1"/>
    <col min="14088" max="14088" width="6.28515625" customWidth="1"/>
    <col min="14089" max="14089" width="13" customWidth="1"/>
    <col min="14090" max="14090" width="7.5703125" customWidth="1"/>
    <col min="14091" max="14091" width="14.7109375" customWidth="1"/>
    <col min="14092" max="14092" width="15.5703125" customWidth="1"/>
    <col min="14094" max="14094" width="14.28515625" customWidth="1"/>
    <col min="14337" max="14337" width="5" customWidth="1"/>
    <col min="14338" max="14338" width="5.42578125" customWidth="1"/>
    <col min="14339" max="14339" width="4.85546875" customWidth="1"/>
    <col min="14340" max="14340" width="5" customWidth="1"/>
    <col min="14341" max="14341" width="12.85546875" customWidth="1"/>
    <col min="14342" max="14342" width="4.7109375" customWidth="1"/>
    <col min="14343" max="14343" width="4.5703125" customWidth="1"/>
    <col min="14344" max="14344" width="6.28515625" customWidth="1"/>
    <col min="14345" max="14345" width="13" customWidth="1"/>
    <col min="14346" max="14346" width="7.5703125" customWidth="1"/>
    <col min="14347" max="14347" width="14.7109375" customWidth="1"/>
    <col min="14348" max="14348" width="15.5703125" customWidth="1"/>
    <col min="14350" max="14350" width="14.28515625" customWidth="1"/>
    <col min="14593" max="14593" width="5" customWidth="1"/>
    <col min="14594" max="14594" width="5.42578125" customWidth="1"/>
    <col min="14595" max="14595" width="4.85546875" customWidth="1"/>
    <col min="14596" max="14596" width="5" customWidth="1"/>
    <col min="14597" max="14597" width="12.85546875" customWidth="1"/>
    <col min="14598" max="14598" width="4.7109375" customWidth="1"/>
    <col min="14599" max="14599" width="4.5703125" customWidth="1"/>
    <col min="14600" max="14600" width="6.28515625" customWidth="1"/>
    <col min="14601" max="14601" width="13" customWidth="1"/>
    <col min="14602" max="14602" width="7.5703125" customWidth="1"/>
    <col min="14603" max="14603" width="14.7109375" customWidth="1"/>
    <col min="14604" max="14604" width="15.5703125" customWidth="1"/>
    <col min="14606" max="14606" width="14.28515625" customWidth="1"/>
    <col min="14849" max="14849" width="5" customWidth="1"/>
    <col min="14850" max="14850" width="5.42578125" customWidth="1"/>
    <col min="14851" max="14851" width="4.85546875" customWidth="1"/>
    <col min="14852" max="14852" width="5" customWidth="1"/>
    <col min="14853" max="14853" width="12.85546875" customWidth="1"/>
    <col min="14854" max="14854" width="4.7109375" customWidth="1"/>
    <col min="14855" max="14855" width="4.5703125" customWidth="1"/>
    <col min="14856" max="14856" width="6.28515625" customWidth="1"/>
    <col min="14857" max="14857" width="13" customWidth="1"/>
    <col min="14858" max="14858" width="7.5703125" customWidth="1"/>
    <col min="14859" max="14859" width="14.7109375" customWidth="1"/>
    <col min="14860" max="14860" width="15.5703125" customWidth="1"/>
    <col min="14862" max="14862" width="14.28515625" customWidth="1"/>
    <col min="15105" max="15105" width="5" customWidth="1"/>
    <col min="15106" max="15106" width="5.42578125" customWidth="1"/>
    <col min="15107" max="15107" width="4.85546875" customWidth="1"/>
    <col min="15108" max="15108" width="5" customWidth="1"/>
    <col min="15109" max="15109" width="12.85546875" customWidth="1"/>
    <col min="15110" max="15110" width="4.7109375" customWidth="1"/>
    <col min="15111" max="15111" width="4.5703125" customWidth="1"/>
    <col min="15112" max="15112" width="6.28515625" customWidth="1"/>
    <col min="15113" max="15113" width="13" customWidth="1"/>
    <col min="15114" max="15114" width="7.5703125" customWidth="1"/>
    <col min="15115" max="15115" width="14.7109375" customWidth="1"/>
    <col min="15116" max="15116" width="15.5703125" customWidth="1"/>
    <col min="15118" max="15118" width="14.28515625" customWidth="1"/>
    <col min="15361" max="15361" width="5" customWidth="1"/>
    <col min="15362" max="15362" width="5.42578125" customWidth="1"/>
    <col min="15363" max="15363" width="4.85546875" customWidth="1"/>
    <col min="15364" max="15364" width="5" customWidth="1"/>
    <col min="15365" max="15365" width="12.85546875" customWidth="1"/>
    <col min="15366" max="15366" width="4.7109375" customWidth="1"/>
    <col min="15367" max="15367" width="4.5703125" customWidth="1"/>
    <col min="15368" max="15368" width="6.28515625" customWidth="1"/>
    <col min="15369" max="15369" width="13" customWidth="1"/>
    <col min="15370" max="15370" width="7.5703125" customWidth="1"/>
    <col min="15371" max="15371" width="14.7109375" customWidth="1"/>
    <col min="15372" max="15372" width="15.5703125" customWidth="1"/>
    <col min="15374" max="15374" width="14.28515625" customWidth="1"/>
    <col min="15617" max="15617" width="5" customWidth="1"/>
    <col min="15618" max="15618" width="5.42578125" customWidth="1"/>
    <col min="15619" max="15619" width="4.85546875" customWidth="1"/>
    <col min="15620" max="15620" width="5" customWidth="1"/>
    <col min="15621" max="15621" width="12.85546875" customWidth="1"/>
    <col min="15622" max="15622" width="4.7109375" customWidth="1"/>
    <col min="15623" max="15623" width="4.5703125" customWidth="1"/>
    <col min="15624" max="15624" width="6.28515625" customWidth="1"/>
    <col min="15625" max="15625" width="13" customWidth="1"/>
    <col min="15626" max="15626" width="7.5703125" customWidth="1"/>
    <col min="15627" max="15627" width="14.7109375" customWidth="1"/>
    <col min="15628" max="15628" width="15.5703125" customWidth="1"/>
    <col min="15630" max="15630" width="14.28515625" customWidth="1"/>
    <col min="15873" max="15873" width="5" customWidth="1"/>
    <col min="15874" max="15874" width="5.42578125" customWidth="1"/>
    <col min="15875" max="15875" width="4.85546875" customWidth="1"/>
    <col min="15876" max="15876" width="5" customWidth="1"/>
    <col min="15877" max="15877" width="12.85546875" customWidth="1"/>
    <col min="15878" max="15878" width="4.7109375" customWidth="1"/>
    <col min="15879" max="15879" width="4.5703125" customWidth="1"/>
    <col min="15880" max="15880" width="6.28515625" customWidth="1"/>
    <col min="15881" max="15881" width="13" customWidth="1"/>
    <col min="15882" max="15882" width="7.5703125" customWidth="1"/>
    <col min="15883" max="15883" width="14.7109375" customWidth="1"/>
    <col min="15884" max="15884" width="15.5703125" customWidth="1"/>
    <col min="15886" max="15886" width="14.28515625" customWidth="1"/>
    <col min="16129" max="16129" width="5" customWidth="1"/>
    <col min="16130" max="16130" width="5.42578125" customWidth="1"/>
    <col min="16131" max="16131" width="4.85546875" customWidth="1"/>
    <col min="16132" max="16132" width="5" customWidth="1"/>
    <col min="16133" max="16133" width="12.85546875" customWidth="1"/>
    <col min="16134" max="16134" width="4.7109375" customWidth="1"/>
    <col min="16135" max="16135" width="4.5703125" customWidth="1"/>
    <col min="16136" max="16136" width="6.28515625" customWidth="1"/>
    <col min="16137" max="16137" width="13" customWidth="1"/>
    <col min="16138" max="16138" width="7.5703125" customWidth="1"/>
    <col min="16139" max="16139" width="14.7109375" customWidth="1"/>
    <col min="16140" max="16140" width="15.5703125" customWidth="1"/>
    <col min="16142" max="16142" width="14.28515625" customWidth="1"/>
  </cols>
  <sheetData>
    <row r="1" spans="1:81" s="292" customFormat="1" ht="24">
      <c r="A1" s="412" t="s">
        <v>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</row>
    <row r="2" spans="1:81" s="292" customFormat="1" ht="24">
      <c r="A2" s="412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F2" s="291"/>
      <c r="BG2" s="291"/>
      <c r="BH2" s="291"/>
      <c r="BI2" s="291"/>
      <c r="BJ2" s="291"/>
      <c r="BK2" s="291"/>
      <c r="BL2" s="291"/>
      <c r="BM2" s="291"/>
      <c r="BN2" s="291"/>
      <c r="BO2" s="291"/>
      <c r="BP2" s="291"/>
      <c r="BQ2" s="291"/>
      <c r="BR2" s="291"/>
      <c r="BS2" s="291"/>
      <c r="BT2" s="291"/>
      <c r="BU2" s="291"/>
      <c r="BV2" s="291"/>
      <c r="BW2" s="291"/>
      <c r="BX2" s="291"/>
      <c r="BY2" s="291"/>
      <c r="BZ2" s="291"/>
      <c r="CA2" s="291"/>
      <c r="CB2" s="291"/>
      <c r="CC2" s="291"/>
    </row>
    <row r="3" spans="1:81" s="292" customFormat="1" ht="24">
      <c r="A3" s="412" t="s">
        <v>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</row>
    <row r="4" spans="1:81" s="292" customFormat="1" ht="24">
      <c r="A4" s="1" t="s">
        <v>42</v>
      </c>
      <c r="B4" s="1"/>
      <c r="C4" s="1"/>
      <c r="D4" s="1"/>
      <c r="E4" s="1"/>
      <c r="F4" s="1"/>
      <c r="G4" s="1"/>
      <c r="H4" s="1"/>
      <c r="I4" s="2"/>
      <c r="J4" s="1"/>
      <c r="K4" s="2"/>
      <c r="L4" s="2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  <c r="BS4" s="291"/>
      <c r="BT4" s="291"/>
      <c r="BU4" s="291"/>
      <c r="BV4" s="291"/>
      <c r="BW4" s="291"/>
      <c r="BX4" s="291"/>
      <c r="BY4" s="291"/>
      <c r="BZ4" s="291"/>
      <c r="CA4" s="291"/>
      <c r="CB4" s="291"/>
      <c r="CC4" s="291"/>
    </row>
    <row r="5" spans="1:81" s="292" customFormat="1" ht="24">
      <c r="A5" s="1" t="s">
        <v>146</v>
      </c>
      <c r="B5" s="1"/>
      <c r="C5" s="1"/>
      <c r="D5" s="1"/>
      <c r="E5" s="1"/>
      <c r="F5" s="1"/>
      <c r="G5" s="1"/>
      <c r="H5" s="1"/>
      <c r="I5" s="2"/>
      <c r="J5" s="1"/>
      <c r="K5" s="2"/>
      <c r="L5" s="2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/>
      <c r="BB5" s="291"/>
      <c r="BC5" s="291"/>
      <c r="BD5" s="291"/>
      <c r="BE5" s="291"/>
      <c r="BF5" s="291"/>
      <c r="BG5" s="291"/>
      <c r="BH5" s="291"/>
      <c r="BI5" s="291"/>
      <c r="BJ5" s="291"/>
      <c r="BK5" s="291"/>
      <c r="BL5" s="291"/>
      <c r="BM5" s="291"/>
      <c r="BN5" s="291"/>
      <c r="BO5" s="291"/>
      <c r="BP5" s="291"/>
      <c r="BQ5" s="291"/>
      <c r="BR5" s="291"/>
      <c r="BS5" s="291"/>
      <c r="BT5" s="291"/>
      <c r="BU5" s="291"/>
      <c r="BV5" s="291"/>
      <c r="BW5" s="291"/>
      <c r="BX5" s="291"/>
      <c r="BY5" s="291"/>
      <c r="BZ5" s="291"/>
      <c r="CA5" s="291"/>
      <c r="CB5" s="291"/>
      <c r="CC5" s="291"/>
    </row>
    <row r="6" spans="1:81" s="292" customFormat="1" ht="24">
      <c r="A6" s="1" t="s">
        <v>147</v>
      </c>
      <c r="B6" s="1"/>
      <c r="C6" s="1"/>
      <c r="D6" s="1"/>
      <c r="E6" s="1"/>
      <c r="F6" s="1"/>
      <c r="G6" s="1"/>
      <c r="H6" s="1"/>
      <c r="I6" s="2"/>
      <c r="J6" s="1"/>
      <c r="K6" s="2"/>
      <c r="L6" s="2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</row>
    <row r="7" spans="1:81" s="292" customFormat="1" ht="32.25" thickBot="1">
      <c r="A7" s="413" t="s">
        <v>148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</row>
    <row r="8" spans="1:81" s="292" customFormat="1" ht="22.5">
      <c r="A8" s="450" t="s">
        <v>9</v>
      </c>
      <c r="B8" s="293" t="s">
        <v>9</v>
      </c>
      <c r="C8" s="450" t="s">
        <v>10</v>
      </c>
      <c r="D8" s="294" t="s">
        <v>11</v>
      </c>
      <c r="E8" s="294" t="s">
        <v>12</v>
      </c>
      <c r="F8" s="450" t="s">
        <v>13</v>
      </c>
      <c r="G8" s="450" t="s">
        <v>14</v>
      </c>
      <c r="H8" s="293" t="s">
        <v>15</v>
      </c>
      <c r="I8" s="295" t="s">
        <v>16</v>
      </c>
      <c r="J8" s="294" t="s">
        <v>65</v>
      </c>
      <c r="K8" s="295" t="s">
        <v>18</v>
      </c>
      <c r="L8" s="295" t="s">
        <v>18</v>
      </c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</row>
    <row r="9" spans="1:81" s="292" customFormat="1" ht="23.25" thickBot="1">
      <c r="A9" s="451"/>
      <c r="B9" s="296" t="s">
        <v>20</v>
      </c>
      <c r="C9" s="451"/>
      <c r="D9" s="297" t="s">
        <v>10</v>
      </c>
      <c r="E9" s="297" t="s">
        <v>21</v>
      </c>
      <c r="F9" s="451"/>
      <c r="G9" s="451"/>
      <c r="H9" s="296" t="s">
        <v>19</v>
      </c>
      <c r="I9" s="298" t="s">
        <v>22</v>
      </c>
      <c r="J9" s="297" t="s">
        <v>23</v>
      </c>
      <c r="K9" s="298" t="s">
        <v>24</v>
      </c>
      <c r="L9" s="298" t="s">
        <v>149</v>
      </c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</row>
    <row r="10" spans="1:81" s="302" customFormat="1" ht="22.5">
      <c r="A10" s="299">
        <v>1</v>
      </c>
      <c r="B10" s="299">
        <v>2</v>
      </c>
      <c r="C10" s="299">
        <v>3</v>
      </c>
      <c r="D10" s="299">
        <v>4</v>
      </c>
      <c r="E10" s="299">
        <v>5</v>
      </c>
      <c r="F10" s="299">
        <v>6</v>
      </c>
      <c r="G10" s="299">
        <v>7</v>
      </c>
      <c r="H10" s="299"/>
      <c r="I10" s="300">
        <v>8</v>
      </c>
      <c r="J10" s="299">
        <v>9</v>
      </c>
      <c r="K10" s="300">
        <v>10</v>
      </c>
      <c r="L10" s="300">
        <v>11</v>
      </c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W10" s="301"/>
      <c r="BX10" s="301"/>
      <c r="BY10" s="301"/>
      <c r="BZ10" s="301"/>
      <c r="CA10" s="301"/>
      <c r="CB10" s="301"/>
      <c r="CC10" s="301"/>
    </row>
    <row r="11" spans="1:81" s="302" customFormat="1" ht="22.5">
      <c r="A11" s="303">
        <v>10</v>
      </c>
      <c r="B11" s="303">
        <v>1</v>
      </c>
      <c r="C11" s="303">
        <v>0</v>
      </c>
      <c r="D11" s="303">
        <v>0</v>
      </c>
      <c r="E11" s="303" t="s">
        <v>26</v>
      </c>
      <c r="F11" s="303"/>
      <c r="G11" s="303"/>
      <c r="H11" s="303"/>
      <c r="I11" s="304"/>
      <c r="J11" s="303"/>
      <c r="K11" s="304"/>
      <c r="L11" s="304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301"/>
      <c r="BG11" s="301"/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301"/>
      <c r="BS11" s="301"/>
      <c r="BT11" s="301"/>
      <c r="BU11" s="301"/>
      <c r="BV11" s="301"/>
      <c r="BW11" s="301"/>
      <c r="BX11" s="301"/>
      <c r="BY11" s="301"/>
      <c r="BZ11" s="301"/>
      <c r="CA11" s="301"/>
      <c r="CB11" s="301"/>
      <c r="CC11" s="301"/>
    </row>
    <row r="12" spans="1:81" s="302" customFormat="1" ht="22.5">
      <c r="A12" s="303"/>
      <c r="B12" s="303"/>
      <c r="C12" s="303"/>
      <c r="D12" s="303"/>
      <c r="E12" s="303"/>
      <c r="F12" s="305">
        <v>4</v>
      </c>
      <c r="G12" s="305">
        <v>11</v>
      </c>
      <c r="H12" s="305">
        <v>297</v>
      </c>
      <c r="I12" s="306">
        <f>H12*6700</f>
        <v>1989900</v>
      </c>
      <c r="J12" s="305">
        <v>1</v>
      </c>
      <c r="K12" s="306">
        <f>I12*J12</f>
        <v>1989900</v>
      </c>
      <c r="L12" s="306">
        <f t="shared" ref="L12:L32" si="0">K12*3</f>
        <v>5969700</v>
      </c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</row>
    <row r="13" spans="1:81" s="302" customFormat="1" ht="22.5">
      <c r="A13" s="305"/>
      <c r="B13" s="305"/>
      <c r="C13" s="305"/>
      <c r="D13" s="305"/>
      <c r="E13" s="307">
        <v>0.9</v>
      </c>
      <c r="F13" s="305">
        <v>4</v>
      </c>
      <c r="G13" s="305">
        <v>10</v>
      </c>
      <c r="H13" s="305">
        <v>288</v>
      </c>
      <c r="I13" s="306">
        <f>H13*6700*90%</f>
        <v>1736640</v>
      </c>
      <c r="J13" s="305">
        <v>1</v>
      </c>
      <c r="K13" s="306">
        <f>I13*J13</f>
        <v>1736640</v>
      </c>
      <c r="L13" s="306">
        <f t="shared" si="0"/>
        <v>5209920</v>
      </c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301"/>
      <c r="BE13" s="301"/>
      <c r="BF13" s="301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301"/>
      <c r="BS13" s="301"/>
      <c r="BT13" s="301"/>
      <c r="BU13" s="301"/>
      <c r="BV13" s="301"/>
      <c r="BW13" s="301"/>
      <c r="BX13" s="301"/>
      <c r="BY13" s="301"/>
      <c r="BZ13" s="301"/>
      <c r="CA13" s="301"/>
      <c r="CB13" s="301"/>
      <c r="CC13" s="301"/>
    </row>
    <row r="14" spans="1:81" s="302" customFormat="1" ht="22.5">
      <c r="A14" s="305"/>
      <c r="B14" s="305"/>
      <c r="C14" s="305"/>
      <c r="D14" s="305"/>
      <c r="E14" s="308"/>
      <c r="F14" s="305">
        <v>4</v>
      </c>
      <c r="G14" s="305">
        <v>9</v>
      </c>
      <c r="H14" s="305">
        <v>279</v>
      </c>
      <c r="I14" s="306">
        <f t="shared" ref="I14:I20" si="1">H14*6700</f>
        <v>1869300</v>
      </c>
      <c r="J14" s="305">
        <v>1</v>
      </c>
      <c r="K14" s="306">
        <f>I14*J14</f>
        <v>1869300</v>
      </c>
      <c r="L14" s="306">
        <f t="shared" si="0"/>
        <v>5607900</v>
      </c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  <c r="BS14" s="301"/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</row>
    <row r="15" spans="1:81" s="302" customFormat="1" ht="22.5">
      <c r="A15" s="303"/>
      <c r="B15" s="303"/>
      <c r="C15" s="303"/>
      <c r="D15" s="303"/>
      <c r="E15" s="303"/>
      <c r="F15" s="303">
        <v>4</v>
      </c>
      <c r="G15" s="303">
        <v>8</v>
      </c>
      <c r="H15" s="303">
        <v>270</v>
      </c>
      <c r="I15" s="304">
        <f t="shared" si="1"/>
        <v>1809000</v>
      </c>
      <c r="J15" s="303">
        <v>1</v>
      </c>
      <c r="K15" s="309">
        <f>I15*J15</f>
        <v>1809000</v>
      </c>
      <c r="L15" s="309">
        <f t="shared" si="0"/>
        <v>5427000</v>
      </c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</row>
    <row r="16" spans="1:81" s="302" customFormat="1" ht="22.5">
      <c r="A16" s="303"/>
      <c r="B16" s="303"/>
      <c r="C16" s="303"/>
      <c r="D16" s="303"/>
      <c r="E16" s="303"/>
      <c r="F16" s="303">
        <v>4</v>
      </c>
      <c r="G16" s="303">
        <v>6</v>
      </c>
      <c r="H16" s="303">
        <v>254</v>
      </c>
      <c r="I16" s="304">
        <f t="shared" si="1"/>
        <v>1701800</v>
      </c>
      <c r="J16" s="303">
        <v>2</v>
      </c>
      <c r="K16" s="309">
        <f>J16*I16</f>
        <v>3403600</v>
      </c>
      <c r="L16" s="309">
        <f t="shared" si="0"/>
        <v>10210800</v>
      </c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301"/>
      <c r="AY16" s="301"/>
      <c r="AZ16" s="301"/>
      <c r="BA16" s="301"/>
      <c r="BB16" s="301"/>
      <c r="BC16" s="301"/>
      <c r="BD16" s="301"/>
      <c r="BE16" s="301"/>
      <c r="BF16" s="301"/>
      <c r="BG16" s="301"/>
      <c r="BH16" s="301"/>
      <c r="BI16" s="301"/>
      <c r="BJ16" s="301"/>
      <c r="BK16" s="301"/>
      <c r="BL16" s="301"/>
      <c r="BM16" s="301"/>
      <c r="BN16" s="301"/>
      <c r="BO16" s="301"/>
      <c r="BP16" s="301"/>
      <c r="BQ16" s="301"/>
      <c r="BR16" s="301"/>
      <c r="BS16" s="301"/>
      <c r="BT16" s="301"/>
      <c r="BU16" s="301"/>
      <c r="BV16" s="301"/>
      <c r="BW16" s="301"/>
      <c r="BX16" s="301"/>
      <c r="BY16" s="301"/>
      <c r="BZ16" s="301"/>
      <c r="CA16" s="301"/>
      <c r="CB16" s="301"/>
      <c r="CC16" s="301"/>
    </row>
    <row r="17" spans="1:81" s="311" customFormat="1" ht="22.5">
      <c r="A17" s="303"/>
      <c r="B17" s="303"/>
      <c r="C17" s="303"/>
      <c r="D17" s="303"/>
      <c r="E17" s="303"/>
      <c r="F17" s="303">
        <v>4</v>
      </c>
      <c r="G17" s="303">
        <v>5</v>
      </c>
      <c r="H17" s="303">
        <v>247</v>
      </c>
      <c r="I17" s="304">
        <f t="shared" si="1"/>
        <v>1654900</v>
      </c>
      <c r="J17" s="303">
        <v>1</v>
      </c>
      <c r="K17" s="309">
        <f t="shared" ref="K17:K22" si="2">I17*J17</f>
        <v>1654900</v>
      </c>
      <c r="L17" s="309">
        <f t="shared" si="0"/>
        <v>4964700</v>
      </c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310"/>
      <c r="AW17" s="310"/>
      <c r="AX17" s="310"/>
      <c r="AY17" s="310"/>
      <c r="AZ17" s="310"/>
      <c r="BA17" s="310"/>
      <c r="BB17" s="310"/>
      <c r="BC17" s="310"/>
      <c r="BD17" s="310"/>
      <c r="BE17" s="310"/>
      <c r="BF17" s="310"/>
      <c r="BG17" s="310"/>
      <c r="BH17" s="310"/>
      <c r="BI17" s="310"/>
      <c r="BJ17" s="310"/>
      <c r="BK17" s="310"/>
      <c r="BL17" s="310"/>
      <c r="BM17" s="310"/>
      <c r="BN17" s="310"/>
      <c r="BO17" s="310"/>
      <c r="BP17" s="310"/>
      <c r="BQ17" s="310"/>
      <c r="BR17" s="310"/>
      <c r="BS17" s="310"/>
      <c r="BT17" s="310"/>
      <c r="BU17" s="310"/>
      <c r="BV17" s="310"/>
      <c r="BW17" s="310"/>
      <c r="BX17" s="310"/>
      <c r="BY17" s="310"/>
      <c r="BZ17" s="310"/>
      <c r="CA17" s="310"/>
      <c r="CB17" s="310"/>
      <c r="CC17" s="310"/>
    </row>
    <row r="18" spans="1:81" s="311" customFormat="1" ht="22.5">
      <c r="A18" s="303"/>
      <c r="B18" s="303"/>
      <c r="C18" s="303"/>
      <c r="D18" s="303"/>
      <c r="E18" s="303"/>
      <c r="F18" s="303">
        <v>4</v>
      </c>
      <c r="G18" s="303">
        <v>4</v>
      </c>
      <c r="H18" s="303">
        <v>240</v>
      </c>
      <c r="I18" s="304">
        <f t="shared" si="1"/>
        <v>1608000</v>
      </c>
      <c r="J18" s="303">
        <v>4</v>
      </c>
      <c r="K18" s="309">
        <f t="shared" si="2"/>
        <v>6432000</v>
      </c>
      <c r="L18" s="309">
        <f t="shared" si="0"/>
        <v>19296000</v>
      </c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0"/>
      <c r="AR18" s="310"/>
      <c r="AS18" s="310"/>
      <c r="AT18" s="310"/>
      <c r="AU18" s="310"/>
      <c r="AV18" s="310"/>
      <c r="AW18" s="310"/>
      <c r="AX18" s="310"/>
      <c r="AY18" s="310"/>
      <c r="AZ18" s="310"/>
      <c r="BA18" s="310"/>
      <c r="BB18" s="310"/>
      <c r="BC18" s="310"/>
      <c r="BD18" s="310"/>
      <c r="BE18" s="310"/>
      <c r="BF18" s="310"/>
      <c r="BG18" s="310"/>
      <c r="BH18" s="310"/>
      <c r="BI18" s="310"/>
      <c r="BJ18" s="310"/>
      <c r="BK18" s="310"/>
      <c r="BL18" s="310"/>
      <c r="BM18" s="310"/>
      <c r="BN18" s="310"/>
      <c r="BO18" s="310"/>
      <c r="BP18" s="310"/>
      <c r="BQ18" s="310"/>
      <c r="BR18" s="310"/>
      <c r="BS18" s="310"/>
      <c r="BT18" s="310"/>
      <c r="BU18" s="310"/>
      <c r="BV18" s="310"/>
      <c r="BW18" s="310"/>
      <c r="BX18" s="310"/>
      <c r="BY18" s="310"/>
      <c r="BZ18" s="310"/>
      <c r="CA18" s="310"/>
      <c r="CB18" s="310"/>
      <c r="CC18" s="310"/>
    </row>
    <row r="19" spans="1:81" s="311" customFormat="1" ht="22.5">
      <c r="A19" s="303"/>
      <c r="B19" s="303"/>
      <c r="C19" s="303"/>
      <c r="D19" s="303"/>
      <c r="E19" s="303"/>
      <c r="F19" s="303">
        <v>4</v>
      </c>
      <c r="G19" s="303">
        <v>3</v>
      </c>
      <c r="H19" s="303">
        <v>233</v>
      </c>
      <c r="I19" s="304">
        <f t="shared" si="1"/>
        <v>1561100</v>
      </c>
      <c r="J19" s="303">
        <v>5</v>
      </c>
      <c r="K19" s="309">
        <f t="shared" si="2"/>
        <v>7805500</v>
      </c>
      <c r="L19" s="309">
        <f t="shared" si="0"/>
        <v>23416500</v>
      </c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0"/>
      <c r="AI19" s="310"/>
      <c r="AJ19" s="310"/>
      <c r="AK19" s="310"/>
      <c r="AL19" s="310"/>
      <c r="AM19" s="310"/>
      <c r="AN19" s="310"/>
      <c r="AO19" s="310"/>
      <c r="AP19" s="310"/>
      <c r="AQ19" s="310"/>
      <c r="AR19" s="310"/>
      <c r="AS19" s="310"/>
      <c r="AT19" s="310"/>
      <c r="AU19" s="310"/>
      <c r="AV19" s="310"/>
      <c r="AW19" s="310"/>
      <c r="AX19" s="310"/>
      <c r="AY19" s="310"/>
      <c r="AZ19" s="310"/>
      <c r="BA19" s="310"/>
      <c r="BB19" s="310"/>
      <c r="BC19" s="310"/>
      <c r="BD19" s="310"/>
      <c r="BE19" s="310"/>
      <c r="BF19" s="310"/>
      <c r="BG19" s="310"/>
      <c r="BH19" s="310"/>
      <c r="BI19" s="310"/>
      <c r="BJ19" s="310"/>
      <c r="BK19" s="310"/>
      <c r="BL19" s="310"/>
      <c r="BM19" s="310"/>
      <c r="BN19" s="310"/>
      <c r="BO19" s="310"/>
      <c r="BP19" s="310"/>
      <c r="BQ19" s="310"/>
      <c r="BR19" s="310"/>
      <c r="BS19" s="310"/>
      <c r="BT19" s="310"/>
      <c r="BU19" s="310"/>
      <c r="BV19" s="310"/>
      <c r="BW19" s="310"/>
      <c r="BX19" s="310"/>
      <c r="BY19" s="310"/>
      <c r="BZ19" s="310"/>
      <c r="CA19" s="310"/>
      <c r="CB19" s="310"/>
      <c r="CC19" s="310"/>
    </row>
    <row r="20" spans="1:81" s="313" customFormat="1" ht="22.5">
      <c r="A20" s="303"/>
      <c r="B20" s="303"/>
      <c r="C20" s="303"/>
      <c r="D20" s="303"/>
      <c r="E20" s="303"/>
      <c r="F20" s="303">
        <v>4</v>
      </c>
      <c r="G20" s="303">
        <v>2</v>
      </c>
      <c r="H20" s="303">
        <v>226</v>
      </c>
      <c r="I20" s="304">
        <f t="shared" si="1"/>
        <v>1514200</v>
      </c>
      <c r="J20" s="303">
        <v>2</v>
      </c>
      <c r="K20" s="309">
        <f t="shared" si="2"/>
        <v>3028400</v>
      </c>
      <c r="L20" s="309">
        <f t="shared" si="0"/>
        <v>9085200</v>
      </c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  <c r="BS20" s="312"/>
      <c r="BT20" s="312"/>
      <c r="BU20" s="312"/>
      <c r="BV20" s="312"/>
      <c r="BW20" s="312"/>
      <c r="BX20" s="312"/>
      <c r="BY20" s="312"/>
      <c r="BZ20" s="312"/>
      <c r="CA20" s="312"/>
      <c r="CB20" s="312"/>
      <c r="CC20" s="312"/>
    </row>
    <row r="21" spans="1:81" s="313" customFormat="1" ht="22.5">
      <c r="A21" s="303"/>
      <c r="B21" s="303"/>
      <c r="C21" s="303"/>
      <c r="D21" s="303"/>
      <c r="E21" s="314">
        <v>0.95</v>
      </c>
      <c r="F21" s="303">
        <v>4</v>
      </c>
      <c r="G21" s="303">
        <v>2</v>
      </c>
      <c r="H21" s="303">
        <v>226</v>
      </c>
      <c r="I21" s="304">
        <f>H21*6700*95%</f>
        <v>1438490</v>
      </c>
      <c r="J21" s="303">
        <v>1</v>
      </c>
      <c r="K21" s="309">
        <f t="shared" si="2"/>
        <v>1438490</v>
      </c>
      <c r="L21" s="309">
        <f t="shared" si="0"/>
        <v>4315470</v>
      </c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</row>
    <row r="22" spans="1:81" s="292" customFormat="1" ht="23.25" thickBot="1">
      <c r="A22" s="303"/>
      <c r="B22" s="303"/>
      <c r="C22" s="303"/>
      <c r="D22" s="303"/>
      <c r="E22" s="314"/>
      <c r="F22" s="303">
        <v>4</v>
      </c>
      <c r="G22" s="303">
        <v>1</v>
      </c>
      <c r="H22" s="303">
        <v>219</v>
      </c>
      <c r="I22" s="304">
        <f>H22*6700</f>
        <v>1467300</v>
      </c>
      <c r="J22" s="303">
        <v>1</v>
      </c>
      <c r="K22" s="309">
        <f t="shared" si="2"/>
        <v>1467300</v>
      </c>
      <c r="L22" s="309">
        <f t="shared" si="0"/>
        <v>4401900</v>
      </c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</row>
    <row r="23" spans="1:81" s="292" customFormat="1" ht="23.25" thickBot="1">
      <c r="A23" s="315"/>
      <c r="B23" s="315"/>
      <c r="C23" s="315"/>
      <c r="D23" s="315"/>
      <c r="E23" s="316" t="s">
        <v>150</v>
      </c>
      <c r="F23" s="315"/>
      <c r="G23" s="315"/>
      <c r="H23" s="315"/>
      <c r="I23" s="317"/>
      <c r="J23" s="315">
        <f>SUM(J12:J22)</f>
        <v>20</v>
      </c>
      <c r="K23" s="317">
        <f>SUM(K12:K22)</f>
        <v>32635030</v>
      </c>
      <c r="L23" s="317">
        <f t="shared" si="0"/>
        <v>97905090</v>
      </c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</row>
    <row r="24" spans="1:81" s="292" customFormat="1" ht="22.5">
      <c r="A24" s="318"/>
      <c r="B24" s="319"/>
      <c r="C24" s="319"/>
      <c r="D24" s="319"/>
      <c r="E24" s="319"/>
      <c r="F24" s="319">
        <v>3</v>
      </c>
      <c r="G24" s="319">
        <v>12</v>
      </c>
      <c r="H24" s="319">
        <v>240</v>
      </c>
      <c r="I24" s="320">
        <f>H24*6700</f>
        <v>1608000</v>
      </c>
      <c r="J24" s="319">
        <v>1</v>
      </c>
      <c r="K24" s="320">
        <f>J24*I24</f>
        <v>1608000</v>
      </c>
      <c r="L24" s="321">
        <f t="shared" si="0"/>
        <v>4824000</v>
      </c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</row>
    <row r="25" spans="1:81" s="292" customFormat="1" ht="22.5">
      <c r="A25" s="322"/>
      <c r="B25" s="323"/>
      <c r="C25" s="323"/>
      <c r="D25" s="323"/>
      <c r="E25" s="323"/>
      <c r="F25" s="323">
        <v>3</v>
      </c>
      <c r="G25" s="323">
        <v>11</v>
      </c>
      <c r="H25" s="323">
        <v>233</v>
      </c>
      <c r="I25" s="324">
        <f>H25*6700</f>
        <v>1561100</v>
      </c>
      <c r="J25" s="323">
        <v>1</v>
      </c>
      <c r="K25" s="324">
        <f>I25*J25</f>
        <v>1561100</v>
      </c>
      <c r="L25" s="325">
        <f t="shared" si="0"/>
        <v>4683300</v>
      </c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</row>
    <row r="26" spans="1:81" s="292" customFormat="1" ht="22.5">
      <c r="A26" s="322"/>
      <c r="B26" s="323"/>
      <c r="C26" s="323"/>
      <c r="D26" s="323"/>
      <c r="E26" s="323"/>
      <c r="F26" s="323">
        <v>3</v>
      </c>
      <c r="G26" s="323">
        <v>10</v>
      </c>
      <c r="H26" s="323">
        <v>226</v>
      </c>
      <c r="I26" s="324">
        <f>H26*6700</f>
        <v>1514200</v>
      </c>
      <c r="J26" s="323">
        <v>1</v>
      </c>
      <c r="K26" s="324">
        <f>J26*I26</f>
        <v>1514200</v>
      </c>
      <c r="L26" s="325">
        <f t="shared" si="0"/>
        <v>4542600</v>
      </c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</row>
    <row r="27" spans="1:81" s="292" customFormat="1" ht="22.5">
      <c r="A27" s="322"/>
      <c r="B27" s="323"/>
      <c r="C27" s="323"/>
      <c r="D27" s="323"/>
      <c r="E27" s="323"/>
      <c r="F27" s="323">
        <v>3</v>
      </c>
      <c r="G27" s="323">
        <v>9</v>
      </c>
      <c r="H27" s="323">
        <v>219</v>
      </c>
      <c r="I27" s="324">
        <f>H27*6700</f>
        <v>1467300</v>
      </c>
      <c r="J27" s="323">
        <v>1</v>
      </c>
      <c r="K27" s="324">
        <f>J27*I27</f>
        <v>1467300</v>
      </c>
      <c r="L27" s="325">
        <f t="shared" si="0"/>
        <v>4401900</v>
      </c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</row>
    <row r="28" spans="1:81" s="292" customFormat="1" ht="22.5">
      <c r="A28" s="322"/>
      <c r="B28" s="323"/>
      <c r="C28" s="323"/>
      <c r="D28" s="323"/>
      <c r="E28" s="323"/>
      <c r="F28" s="323">
        <v>3</v>
      </c>
      <c r="G28" s="323">
        <v>6</v>
      </c>
      <c r="H28" s="323">
        <v>200</v>
      </c>
      <c r="I28" s="324">
        <f>H28*6700</f>
        <v>1340000</v>
      </c>
      <c r="J28" s="323">
        <v>1</v>
      </c>
      <c r="K28" s="324">
        <f>I28*J28</f>
        <v>1340000</v>
      </c>
      <c r="L28" s="325">
        <f t="shared" si="0"/>
        <v>4020000</v>
      </c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</row>
    <row r="29" spans="1:81" s="292" customFormat="1" ht="22.5">
      <c r="A29" s="322"/>
      <c r="B29" s="323"/>
      <c r="C29" s="323"/>
      <c r="D29" s="323"/>
      <c r="E29" s="323"/>
      <c r="F29" s="323">
        <v>3</v>
      </c>
      <c r="G29" s="323">
        <v>3</v>
      </c>
      <c r="H29" s="323">
        <v>185</v>
      </c>
      <c r="I29" s="324">
        <f>185*6700</f>
        <v>1239500</v>
      </c>
      <c r="J29" s="323">
        <v>1</v>
      </c>
      <c r="K29" s="324">
        <f>I29*J29</f>
        <v>1239500</v>
      </c>
      <c r="L29" s="325">
        <f t="shared" si="0"/>
        <v>3718500</v>
      </c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</row>
    <row r="30" spans="1:81" s="292" customFormat="1" ht="23.25" thickBot="1">
      <c r="A30" s="326"/>
      <c r="B30" s="327"/>
      <c r="C30" s="327"/>
      <c r="D30" s="327"/>
      <c r="E30" s="327"/>
      <c r="F30" s="327">
        <v>3</v>
      </c>
      <c r="G30" s="327">
        <v>1</v>
      </c>
      <c r="H30" s="327">
        <v>175</v>
      </c>
      <c r="I30" s="328">
        <f>H30*6700</f>
        <v>1172500</v>
      </c>
      <c r="J30" s="327">
        <v>1</v>
      </c>
      <c r="K30" s="328">
        <f>I30*J30</f>
        <v>1172500</v>
      </c>
      <c r="L30" s="329">
        <f t="shared" si="0"/>
        <v>3517500</v>
      </c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</row>
    <row r="31" spans="1:81" s="292" customFormat="1" ht="23.25" thickBot="1">
      <c r="A31" s="330"/>
      <c r="B31" s="330"/>
      <c r="C31" s="330"/>
      <c r="D31" s="330"/>
      <c r="E31" s="331" t="s">
        <v>151</v>
      </c>
      <c r="F31" s="330"/>
      <c r="G31" s="330"/>
      <c r="H31" s="330"/>
      <c r="I31" s="332"/>
      <c r="J31" s="330">
        <f>SUM(J24:J30)</f>
        <v>7</v>
      </c>
      <c r="K31" s="332">
        <f>SUM(K24:K30)</f>
        <v>9902600</v>
      </c>
      <c r="L31" s="332">
        <f t="shared" si="0"/>
        <v>29707800</v>
      </c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</row>
    <row r="32" spans="1:81" s="292" customFormat="1" ht="23.25" thickBot="1">
      <c r="A32" s="333"/>
      <c r="B32" s="334"/>
      <c r="C32" s="334"/>
      <c r="D32" s="334"/>
      <c r="E32" s="334"/>
      <c r="F32" s="334">
        <v>2</v>
      </c>
      <c r="G32" s="334">
        <v>12</v>
      </c>
      <c r="H32" s="334">
        <v>240</v>
      </c>
      <c r="I32" s="335">
        <f>H32*6700</f>
        <v>1608000</v>
      </c>
      <c r="J32" s="334">
        <v>1</v>
      </c>
      <c r="K32" s="336">
        <f>I32*J32</f>
        <v>1608000</v>
      </c>
      <c r="L32" s="337">
        <f t="shared" si="0"/>
        <v>4824000</v>
      </c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</row>
    <row r="33" spans="1:81" s="292" customFormat="1" ht="23.25" thickBot="1">
      <c r="A33" s="338"/>
      <c r="B33" s="339"/>
      <c r="C33" s="339"/>
      <c r="D33" s="339"/>
      <c r="E33" s="340" t="s">
        <v>152</v>
      </c>
      <c r="F33" s="339"/>
      <c r="G33" s="339"/>
      <c r="H33" s="339"/>
      <c r="I33" s="341"/>
      <c r="J33" s="342">
        <v>1</v>
      </c>
      <c r="K33" s="343">
        <f>SUM(K32)</f>
        <v>1608000</v>
      </c>
      <c r="L33" s="344">
        <f>SUM(L32:L32)</f>
        <v>4824000</v>
      </c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</row>
    <row r="34" spans="1:81" s="292" customFormat="1" ht="22.5">
      <c r="A34" s="345">
        <v>10</v>
      </c>
      <c r="B34" s="345">
        <v>2</v>
      </c>
      <c r="C34" s="345">
        <v>0</v>
      </c>
      <c r="D34" s="345">
        <v>0</v>
      </c>
      <c r="E34" s="345" t="s">
        <v>28</v>
      </c>
      <c r="F34" s="345"/>
      <c r="G34" s="345"/>
      <c r="H34" s="345"/>
      <c r="I34" s="346"/>
      <c r="J34" s="345"/>
      <c r="K34" s="346"/>
      <c r="L34" s="346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</row>
    <row r="35" spans="1:81" s="292" customFormat="1" ht="22.5">
      <c r="A35" s="303">
        <v>10</v>
      </c>
      <c r="B35" s="303">
        <v>2</v>
      </c>
      <c r="C35" s="303">
        <v>1</v>
      </c>
      <c r="D35" s="303">
        <v>0</v>
      </c>
      <c r="E35" s="303" t="s">
        <v>29</v>
      </c>
      <c r="F35" s="303"/>
      <c r="G35" s="303"/>
      <c r="H35" s="303"/>
      <c r="I35" s="304"/>
      <c r="J35" s="303"/>
      <c r="K35" s="304"/>
      <c r="L35" s="304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</row>
    <row r="36" spans="1:81" s="292" customFormat="1" ht="22.5">
      <c r="A36" s="347"/>
      <c r="B36" s="347"/>
      <c r="C36" s="347"/>
      <c r="D36" s="347"/>
      <c r="E36" s="347"/>
      <c r="F36" s="347"/>
      <c r="G36" s="347"/>
      <c r="H36" s="347"/>
      <c r="I36" s="309">
        <v>235200</v>
      </c>
      <c r="J36" s="347">
        <v>1</v>
      </c>
      <c r="K36" s="309">
        <f>I36*J36</f>
        <v>235200</v>
      </c>
      <c r="L36" s="309">
        <f t="shared" ref="L36:L41" si="3">K36*3</f>
        <v>705600</v>
      </c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</row>
    <row r="37" spans="1:81" s="292" customFormat="1" ht="22.5">
      <c r="A37" s="347"/>
      <c r="B37" s="347"/>
      <c r="C37" s="347"/>
      <c r="D37" s="347"/>
      <c r="E37" s="347"/>
      <c r="F37" s="347"/>
      <c r="G37" s="347"/>
      <c r="H37" s="347"/>
      <c r="I37" s="309">
        <v>137200</v>
      </c>
      <c r="J37" s="347">
        <v>2</v>
      </c>
      <c r="K37" s="309">
        <f>I37*J37</f>
        <v>274400</v>
      </c>
      <c r="L37" s="309">
        <f t="shared" si="3"/>
        <v>823200</v>
      </c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</row>
    <row r="38" spans="1:81" s="292" customFormat="1" ht="22.5">
      <c r="A38" s="347"/>
      <c r="B38" s="347"/>
      <c r="C38" s="347"/>
      <c r="D38" s="347"/>
      <c r="E38" s="347"/>
      <c r="F38" s="347"/>
      <c r="G38" s="347"/>
      <c r="H38" s="347"/>
      <c r="I38" s="309">
        <v>98000</v>
      </c>
      <c r="J38" s="347">
        <v>4</v>
      </c>
      <c r="K38" s="309">
        <f>I38*J38</f>
        <v>392000</v>
      </c>
      <c r="L38" s="309">
        <f t="shared" si="3"/>
        <v>1176000</v>
      </c>
      <c r="M38" s="291"/>
      <c r="N38" s="291"/>
      <c r="O38" s="291" t="s">
        <v>153</v>
      </c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</row>
    <row r="39" spans="1:81" s="292" customFormat="1" ht="22.5">
      <c r="A39" s="347"/>
      <c r="B39" s="347"/>
      <c r="C39" s="347"/>
      <c r="D39" s="347"/>
      <c r="E39" s="347"/>
      <c r="F39" s="347"/>
      <c r="G39" s="347"/>
      <c r="H39" s="347"/>
      <c r="I39" s="309">
        <v>58800</v>
      </c>
      <c r="J39" s="347">
        <v>4</v>
      </c>
      <c r="K39" s="309">
        <f>I39*J39</f>
        <v>235200</v>
      </c>
      <c r="L39" s="309">
        <f t="shared" si="3"/>
        <v>705600</v>
      </c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</row>
    <row r="40" spans="1:81" s="292" customFormat="1" ht="23.25" thickBot="1">
      <c r="A40" s="348"/>
      <c r="B40" s="348"/>
      <c r="C40" s="348"/>
      <c r="D40" s="348"/>
      <c r="E40" s="348"/>
      <c r="F40" s="348"/>
      <c r="G40" s="348"/>
      <c r="H40" s="348"/>
      <c r="I40" s="349">
        <v>39200</v>
      </c>
      <c r="J40" s="348">
        <v>1</v>
      </c>
      <c r="K40" s="349">
        <f>I40*J40</f>
        <v>39200</v>
      </c>
      <c r="L40" s="349">
        <f t="shared" si="3"/>
        <v>117600</v>
      </c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</row>
    <row r="41" spans="1:81" s="351" customFormat="1" ht="30" thickBot="1">
      <c r="A41" s="315"/>
      <c r="B41" s="315"/>
      <c r="C41" s="315"/>
      <c r="D41" s="315"/>
      <c r="E41" s="315" t="s">
        <v>154</v>
      </c>
      <c r="F41" s="315"/>
      <c r="G41" s="315"/>
      <c r="H41" s="315"/>
      <c r="I41" s="317"/>
      <c r="J41" s="315"/>
      <c r="K41" s="317">
        <f>SUM(K36:K40)</f>
        <v>1176000</v>
      </c>
      <c r="L41" s="317">
        <f t="shared" si="3"/>
        <v>3528000</v>
      </c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0"/>
      <c r="AY41" s="350"/>
      <c r="AZ41" s="350"/>
      <c r="BA41" s="350"/>
      <c r="BB41" s="350"/>
      <c r="BC41" s="350"/>
      <c r="BD41" s="350"/>
      <c r="BE41" s="350"/>
      <c r="BF41" s="350"/>
      <c r="BG41" s="350"/>
      <c r="BH41" s="350"/>
      <c r="BI41" s="350"/>
      <c r="BJ41" s="350"/>
      <c r="BK41" s="350"/>
      <c r="BL41" s="350"/>
      <c r="BM41" s="350"/>
      <c r="BN41" s="350"/>
      <c r="BO41" s="350"/>
      <c r="BP41" s="350"/>
      <c r="BQ41" s="350"/>
      <c r="BR41" s="350"/>
      <c r="BS41" s="350"/>
      <c r="BT41" s="350"/>
      <c r="BU41" s="350"/>
      <c r="BV41" s="350"/>
      <c r="BW41" s="350"/>
      <c r="BX41" s="350"/>
      <c r="BY41" s="350"/>
      <c r="BZ41" s="350"/>
      <c r="CA41" s="350"/>
      <c r="CB41" s="350"/>
      <c r="CC41" s="350"/>
    </row>
    <row r="42" spans="1:81" s="351" customFormat="1" ht="29.25">
      <c r="A42" s="352">
        <v>10</v>
      </c>
      <c r="B42" s="352">
        <v>2</v>
      </c>
      <c r="C42" s="352">
        <v>3</v>
      </c>
      <c r="D42" s="352">
        <v>0</v>
      </c>
      <c r="E42" s="352" t="s">
        <v>30</v>
      </c>
      <c r="F42" s="352"/>
      <c r="G42" s="353"/>
      <c r="H42" s="353"/>
      <c r="I42" s="354"/>
      <c r="J42" s="353"/>
      <c r="K42" s="354"/>
      <c r="L42" s="354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0"/>
      <c r="AL42" s="350"/>
      <c r="AM42" s="350"/>
      <c r="AN42" s="350"/>
      <c r="AO42" s="350"/>
      <c r="AP42" s="350"/>
      <c r="AQ42" s="350"/>
      <c r="AR42" s="350"/>
      <c r="AS42" s="350"/>
      <c r="AT42" s="350"/>
      <c r="AU42" s="350"/>
      <c r="AV42" s="350"/>
      <c r="AW42" s="350"/>
      <c r="AX42" s="350"/>
      <c r="AY42" s="350"/>
      <c r="AZ42" s="350"/>
      <c r="BA42" s="350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350"/>
      <c r="BR42" s="350"/>
      <c r="BS42" s="350"/>
      <c r="BT42" s="350"/>
      <c r="BU42" s="350"/>
      <c r="BV42" s="350"/>
      <c r="BW42" s="350"/>
      <c r="BX42" s="350"/>
      <c r="BY42" s="350"/>
      <c r="BZ42" s="350"/>
      <c r="CA42" s="350"/>
      <c r="CB42" s="350"/>
      <c r="CC42" s="350"/>
    </row>
    <row r="43" spans="1:81" s="351" customFormat="1" ht="29.25">
      <c r="A43" s="355"/>
      <c r="B43" s="355"/>
      <c r="C43" s="355"/>
      <c r="D43" s="355"/>
      <c r="E43" s="355"/>
      <c r="F43" s="355"/>
      <c r="G43" s="355"/>
      <c r="H43" s="355"/>
      <c r="I43" s="356">
        <v>2500</v>
      </c>
      <c r="J43" s="355">
        <v>116</v>
      </c>
      <c r="K43" s="356">
        <f>I43*J43</f>
        <v>290000</v>
      </c>
      <c r="L43" s="356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0"/>
      <c r="BK43" s="350"/>
      <c r="BL43" s="350"/>
      <c r="BM43" s="350"/>
      <c r="BN43" s="350"/>
      <c r="BO43" s="350"/>
      <c r="BP43" s="350"/>
      <c r="BQ43" s="350"/>
      <c r="BR43" s="350"/>
      <c r="BS43" s="350"/>
      <c r="BT43" s="350"/>
      <c r="BU43" s="350"/>
      <c r="BV43" s="350"/>
      <c r="BW43" s="350"/>
      <c r="BX43" s="350"/>
      <c r="BY43" s="350"/>
      <c r="BZ43" s="350"/>
      <c r="CA43" s="350"/>
      <c r="CB43" s="350"/>
      <c r="CC43" s="350"/>
    </row>
    <row r="44" spans="1:81" s="351" customFormat="1" ht="29.25">
      <c r="A44" s="357"/>
      <c r="B44" s="357"/>
      <c r="C44" s="357"/>
      <c r="D44" s="357"/>
      <c r="E44" s="357"/>
      <c r="F44" s="357"/>
      <c r="G44" s="357"/>
      <c r="H44" s="357"/>
      <c r="I44" s="358">
        <v>5000</v>
      </c>
      <c r="J44" s="357">
        <v>145</v>
      </c>
      <c r="K44" s="358">
        <f>I44*J44</f>
        <v>725000</v>
      </c>
      <c r="L44" s="358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0"/>
      <c r="AM44" s="350"/>
      <c r="AN44" s="350"/>
      <c r="AO44" s="350"/>
      <c r="AP44" s="350"/>
      <c r="AQ44" s="350"/>
      <c r="AR44" s="350"/>
      <c r="AS44" s="350"/>
      <c r="AT44" s="350"/>
      <c r="AU44" s="350"/>
      <c r="AV44" s="350"/>
      <c r="AW44" s="350"/>
      <c r="AX44" s="350"/>
      <c r="AY44" s="350"/>
      <c r="AZ44" s="350"/>
      <c r="BA44" s="350"/>
      <c r="BB44" s="350"/>
      <c r="BC44" s="350"/>
      <c r="BD44" s="350"/>
      <c r="BE44" s="350"/>
      <c r="BF44" s="350"/>
      <c r="BG44" s="350"/>
      <c r="BH44" s="350"/>
      <c r="BI44" s="350"/>
      <c r="BJ44" s="350"/>
      <c r="BK44" s="350"/>
      <c r="BL44" s="350"/>
      <c r="BM44" s="350"/>
      <c r="BN44" s="350"/>
      <c r="BO44" s="350"/>
      <c r="BP44" s="350"/>
      <c r="BQ44" s="350"/>
      <c r="BR44" s="350"/>
      <c r="BS44" s="350"/>
      <c r="BT44" s="350"/>
      <c r="BU44" s="350"/>
      <c r="BV44" s="350"/>
      <c r="BW44" s="350"/>
      <c r="BX44" s="350"/>
      <c r="BY44" s="350"/>
      <c r="BZ44" s="350"/>
      <c r="CA44" s="350"/>
      <c r="CB44" s="350"/>
      <c r="CC44" s="350"/>
    </row>
    <row r="45" spans="1:81" s="351" customFormat="1" ht="29.25">
      <c r="A45" s="357"/>
      <c r="B45" s="357"/>
      <c r="C45" s="357"/>
      <c r="D45" s="357"/>
      <c r="E45" s="357"/>
      <c r="F45" s="357"/>
      <c r="G45" s="357"/>
      <c r="H45" s="357"/>
      <c r="I45" s="358">
        <v>7500</v>
      </c>
      <c r="J45" s="357">
        <v>96</v>
      </c>
      <c r="K45" s="358">
        <f>I45*J45</f>
        <v>720000</v>
      </c>
      <c r="L45" s="358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350"/>
      <c r="AN45" s="350"/>
      <c r="AO45" s="350"/>
      <c r="AP45" s="350"/>
      <c r="AQ45" s="350"/>
      <c r="AR45" s="350"/>
      <c r="AS45" s="350"/>
      <c r="AT45" s="350"/>
      <c r="AU45" s="350"/>
      <c r="AV45" s="350"/>
      <c r="AW45" s="350"/>
      <c r="AX45" s="350"/>
      <c r="AY45" s="350"/>
      <c r="AZ45" s="350"/>
      <c r="BA45" s="350"/>
      <c r="BB45" s="350"/>
      <c r="BC45" s="350"/>
      <c r="BD45" s="350"/>
      <c r="BE45" s="350"/>
      <c r="BF45" s="350"/>
      <c r="BG45" s="350"/>
      <c r="BH45" s="350"/>
      <c r="BI45" s="350"/>
      <c r="BJ45" s="350"/>
      <c r="BK45" s="350"/>
      <c r="BL45" s="350"/>
      <c r="BM45" s="350"/>
      <c r="BN45" s="350"/>
      <c r="BO45" s="350"/>
      <c r="BP45" s="350"/>
      <c r="BQ45" s="350"/>
      <c r="BR45" s="350"/>
      <c r="BS45" s="350"/>
      <c r="BT45" s="350"/>
      <c r="BU45" s="350"/>
      <c r="BV45" s="350"/>
      <c r="BW45" s="350"/>
      <c r="BX45" s="350"/>
      <c r="BY45" s="350"/>
      <c r="BZ45" s="350"/>
      <c r="CA45" s="350"/>
      <c r="CB45" s="350"/>
      <c r="CC45" s="350"/>
    </row>
    <row r="46" spans="1:81" s="351" customFormat="1" ht="29.25">
      <c r="A46" s="353"/>
      <c r="B46" s="353"/>
      <c r="C46" s="353"/>
      <c r="D46" s="353"/>
      <c r="E46" s="353"/>
      <c r="F46" s="353"/>
      <c r="G46" s="353"/>
      <c r="H46" s="353"/>
      <c r="I46" s="354">
        <v>10000</v>
      </c>
      <c r="J46" s="353">
        <v>65</v>
      </c>
      <c r="K46" s="354">
        <f>I46*J46</f>
        <v>650000</v>
      </c>
      <c r="L46" s="354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350"/>
      <c r="AO46" s="350"/>
      <c r="AP46" s="350"/>
      <c r="AQ46" s="350"/>
      <c r="AR46" s="350"/>
      <c r="AS46" s="350"/>
      <c r="AT46" s="350"/>
      <c r="AU46" s="350"/>
      <c r="AV46" s="350"/>
      <c r="AW46" s="350"/>
      <c r="AX46" s="350"/>
      <c r="AY46" s="350"/>
      <c r="AZ46" s="350"/>
      <c r="BA46" s="350"/>
      <c r="BB46" s="350"/>
      <c r="BC46" s="350"/>
      <c r="BD46" s="350"/>
      <c r="BE46" s="350"/>
      <c r="BF46" s="350"/>
      <c r="BG46" s="350"/>
      <c r="BH46" s="350"/>
      <c r="BI46" s="350"/>
      <c r="BJ46" s="350"/>
      <c r="BK46" s="350"/>
      <c r="BL46" s="350"/>
      <c r="BM46" s="350"/>
      <c r="BN46" s="350"/>
      <c r="BO46" s="350"/>
      <c r="BP46" s="350"/>
      <c r="BQ46" s="350"/>
      <c r="BR46" s="350"/>
      <c r="BS46" s="350"/>
      <c r="BT46" s="350"/>
      <c r="BU46" s="350"/>
      <c r="BV46" s="350"/>
      <c r="BW46" s="350"/>
      <c r="BX46" s="350"/>
      <c r="BY46" s="350"/>
      <c r="BZ46" s="350"/>
      <c r="CA46" s="350"/>
      <c r="CB46" s="350"/>
      <c r="CC46" s="350"/>
    </row>
    <row r="47" spans="1:81" s="351" customFormat="1" ht="30" thickBot="1">
      <c r="A47" s="359"/>
      <c r="B47" s="359"/>
      <c r="C47" s="359"/>
      <c r="D47" s="359"/>
      <c r="E47" s="359" t="s">
        <v>18</v>
      </c>
      <c r="F47" s="359"/>
      <c r="G47" s="359"/>
      <c r="H47" s="359"/>
      <c r="I47" s="360"/>
      <c r="J47" s="359">
        <f>SUM(J43:J46)</f>
        <v>422</v>
      </c>
      <c r="K47" s="360">
        <f>SUM(K43:K46)</f>
        <v>2385000</v>
      </c>
      <c r="L47" s="360">
        <f>K47*3</f>
        <v>7155000</v>
      </c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350"/>
      <c r="AO47" s="350"/>
      <c r="AP47" s="350"/>
      <c r="AQ47" s="350"/>
      <c r="AR47" s="350"/>
      <c r="AS47" s="350"/>
      <c r="AT47" s="350"/>
      <c r="AU47" s="350"/>
      <c r="AV47" s="350"/>
      <c r="AW47" s="350"/>
      <c r="AX47" s="350"/>
      <c r="AY47" s="350"/>
      <c r="AZ47" s="350"/>
      <c r="BA47" s="350"/>
      <c r="BB47" s="350"/>
      <c r="BC47" s="350"/>
      <c r="BD47" s="350"/>
      <c r="BE47" s="350"/>
      <c r="BF47" s="350"/>
      <c r="BG47" s="350"/>
      <c r="BH47" s="350"/>
      <c r="BI47" s="350"/>
      <c r="BJ47" s="350"/>
      <c r="BK47" s="350"/>
      <c r="BL47" s="350"/>
      <c r="BM47" s="350"/>
      <c r="BN47" s="350"/>
      <c r="BO47" s="350"/>
      <c r="BP47" s="350"/>
      <c r="BQ47" s="350"/>
      <c r="BR47" s="350"/>
      <c r="BS47" s="350"/>
      <c r="BT47" s="350"/>
      <c r="BU47" s="350"/>
      <c r="BV47" s="350"/>
      <c r="BW47" s="350"/>
      <c r="BX47" s="350"/>
      <c r="BY47" s="350"/>
      <c r="BZ47" s="350"/>
      <c r="CA47" s="350"/>
      <c r="CB47" s="350"/>
      <c r="CC47" s="350"/>
    </row>
    <row r="48" spans="1:81" s="292" customFormat="1" ht="23.25" thickBot="1">
      <c r="A48" s="315"/>
      <c r="B48" s="315"/>
      <c r="C48" s="315"/>
      <c r="D48" s="315"/>
      <c r="E48" s="315" t="s">
        <v>33</v>
      </c>
      <c r="F48" s="315"/>
      <c r="G48" s="315"/>
      <c r="H48" s="315"/>
      <c r="I48" s="317"/>
      <c r="J48" s="315"/>
      <c r="K48" s="317">
        <f>K23+K31+K33+K41+K47</f>
        <v>47706630</v>
      </c>
      <c r="L48" s="317">
        <f>K48*3</f>
        <v>143119890</v>
      </c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</row>
    <row r="49" spans="1:81" s="292" customFormat="1" ht="22.5">
      <c r="A49" s="303">
        <v>11</v>
      </c>
      <c r="B49" s="303">
        <v>2</v>
      </c>
      <c r="C49" s="303">
        <v>0</v>
      </c>
      <c r="D49" s="303">
        <v>0</v>
      </c>
      <c r="E49" s="303" t="s">
        <v>31</v>
      </c>
      <c r="F49" s="303"/>
      <c r="G49" s="303"/>
      <c r="H49" s="303"/>
      <c r="I49" s="304"/>
      <c r="J49" s="303"/>
      <c r="K49" s="304"/>
      <c r="L49" s="304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</row>
    <row r="50" spans="1:81" s="292" customFormat="1" ht="22.5">
      <c r="A50" s="361"/>
      <c r="B50" s="362">
        <v>2</v>
      </c>
      <c r="C50" s="362">
        <v>1</v>
      </c>
      <c r="D50" s="362">
        <v>0</v>
      </c>
      <c r="E50" s="363" t="s">
        <v>32</v>
      </c>
      <c r="F50" s="362"/>
      <c r="G50" s="362"/>
      <c r="H50" s="362"/>
      <c r="I50" s="364">
        <v>37240</v>
      </c>
      <c r="J50" s="362">
        <v>14</v>
      </c>
      <c r="K50" s="364">
        <f>I50*J50</f>
        <v>521360</v>
      </c>
      <c r="L50" s="365">
        <f>K50*3</f>
        <v>1564080</v>
      </c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</row>
    <row r="51" spans="1:81" s="292" customFormat="1" ht="23.25" thickBot="1">
      <c r="A51" s="366"/>
      <c r="B51" s="367">
        <v>2</v>
      </c>
      <c r="C51" s="367">
        <v>2</v>
      </c>
      <c r="D51" s="367">
        <v>0</v>
      </c>
      <c r="E51" s="368" t="s">
        <v>155</v>
      </c>
      <c r="F51" s="367"/>
      <c r="G51" s="367"/>
      <c r="H51" s="367"/>
      <c r="I51" s="369">
        <v>29400</v>
      </c>
      <c r="J51" s="367">
        <v>1</v>
      </c>
      <c r="K51" s="364">
        <f>I51*J51</f>
        <v>29400</v>
      </c>
      <c r="L51" s="365">
        <f>I51*J51</f>
        <v>29400</v>
      </c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</row>
    <row r="52" spans="1:81" s="292" customFormat="1" ht="23.25" thickBot="1">
      <c r="A52" s="370"/>
      <c r="B52" s="370"/>
      <c r="C52" s="370"/>
      <c r="D52" s="370"/>
      <c r="E52" s="371" t="s">
        <v>156</v>
      </c>
      <c r="F52" s="370"/>
      <c r="G52" s="370"/>
      <c r="H52" s="370"/>
      <c r="I52" s="372"/>
      <c r="J52" s="370"/>
      <c r="K52" s="372">
        <f>SUM(K50:K51)</f>
        <v>550760</v>
      </c>
      <c r="L52" s="372">
        <f>K52*3</f>
        <v>1652280</v>
      </c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</row>
    <row r="53" spans="1:81" s="292" customFormat="1" ht="22.5">
      <c r="A53" s="373"/>
      <c r="B53" s="373"/>
      <c r="C53" s="373"/>
      <c r="D53" s="373"/>
      <c r="E53" s="373" t="s">
        <v>33</v>
      </c>
      <c r="F53" s="373"/>
      <c r="G53" s="373"/>
      <c r="H53" s="373"/>
      <c r="I53" s="374"/>
      <c r="J53" s="373"/>
      <c r="K53" s="374">
        <f>K48+K52</f>
        <v>48257390</v>
      </c>
      <c r="L53" s="374">
        <f>K53*3</f>
        <v>144772170</v>
      </c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</row>
    <row r="54" spans="1:81" s="292" customFormat="1" ht="22.5">
      <c r="A54" s="303"/>
      <c r="B54" s="303"/>
      <c r="C54" s="303"/>
      <c r="D54" s="303"/>
      <c r="E54" s="303" t="s">
        <v>34</v>
      </c>
      <c r="F54" s="303"/>
      <c r="G54" s="303"/>
      <c r="H54" s="303"/>
      <c r="I54" s="304"/>
      <c r="J54" s="303"/>
      <c r="K54" s="375">
        <v>3816530</v>
      </c>
      <c r="L54" s="304">
        <f>K54*3</f>
        <v>11449590</v>
      </c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</row>
    <row r="55" spans="1:81" s="292" customFormat="1" ht="23.25" thickBot="1">
      <c r="A55" s="352"/>
      <c r="B55" s="352"/>
      <c r="C55" s="352"/>
      <c r="D55" s="352"/>
      <c r="E55" s="352" t="s">
        <v>35</v>
      </c>
      <c r="F55" s="352"/>
      <c r="G55" s="352"/>
      <c r="H55" s="352"/>
      <c r="I55" s="376"/>
      <c r="J55" s="352"/>
      <c r="K55" s="377">
        <v>794505</v>
      </c>
      <c r="L55" s="376">
        <f>K55*3</f>
        <v>2383515</v>
      </c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</row>
    <row r="56" spans="1:81" s="292" customFormat="1" ht="23.25" thickBot="1">
      <c r="A56" s="330"/>
      <c r="B56" s="330"/>
      <c r="C56" s="330"/>
      <c r="D56" s="330"/>
      <c r="E56" s="330" t="s">
        <v>36</v>
      </c>
      <c r="F56" s="330"/>
      <c r="G56" s="330"/>
      <c r="H56" s="330"/>
      <c r="I56" s="332"/>
      <c r="J56" s="330"/>
      <c r="K56" s="332">
        <f>K53-K54-K55</f>
        <v>43646355</v>
      </c>
      <c r="L56" s="332">
        <f>K56*3</f>
        <v>130939065</v>
      </c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</row>
    <row r="57" spans="1:81" s="292" customFormat="1" ht="22.5">
      <c r="A57" s="291"/>
      <c r="B57" s="291"/>
      <c r="C57" s="291"/>
      <c r="D57" s="291"/>
      <c r="E57" s="291"/>
      <c r="F57" s="291"/>
      <c r="G57" s="291"/>
      <c r="H57" s="291"/>
      <c r="I57" s="378"/>
      <c r="J57" s="291"/>
      <c r="K57" s="291"/>
      <c r="L57" s="378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</row>
    <row r="58" spans="1:81" s="292" customFormat="1" ht="29.25">
      <c r="A58" s="350" t="s">
        <v>157</v>
      </c>
      <c r="B58" s="350"/>
      <c r="C58" s="350"/>
      <c r="D58" s="350"/>
      <c r="E58" s="350"/>
      <c r="F58" s="350"/>
      <c r="G58" s="350"/>
      <c r="H58" s="350"/>
      <c r="I58" s="379"/>
      <c r="J58" s="350"/>
      <c r="K58" s="350"/>
      <c r="L58" s="379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</row>
    <row r="59" spans="1:81" s="292" customFormat="1" ht="29.25">
      <c r="A59" s="350"/>
      <c r="B59" s="350"/>
      <c r="C59" s="350"/>
      <c r="D59" s="350"/>
      <c r="E59" s="350"/>
      <c r="F59" s="350"/>
      <c r="G59" s="350"/>
      <c r="H59" s="350"/>
      <c r="I59" s="379"/>
      <c r="J59" s="350"/>
      <c r="K59" s="350"/>
      <c r="L59" s="379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</row>
    <row r="60" spans="1:81" s="292" customFormat="1" ht="29.25">
      <c r="A60" s="350"/>
      <c r="B60" s="350"/>
      <c r="C60" s="350"/>
      <c r="D60" s="350"/>
      <c r="E60" s="350"/>
      <c r="F60" s="350"/>
      <c r="G60" s="350"/>
      <c r="H60" s="350"/>
      <c r="I60" s="379"/>
      <c r="J60" s="350"/>
      <c r="K60" s="350"/>
      <c r="L60" s="379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</row>
    <row r="61" spans="1:81" s="292" customFormat="1" ht="29.25">
      <c r="A61" s="350"/>
      <c r="B61" s="350"/>
      <c r="C61" s="350"/>
      <c r="D61" s="350"/>
      <c r="E61" s="350"/>
      <c r="F61" s="350"/>
      <c r="G61" s="350"/>
      <c r="H61" s="350"/>
      <c r="I61" s="379"/>
      <c r="J61" s="350"/>
      <c r="K61" s="350"/>
      <c r="L61" s="379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</row>
    <row r="62" spans="1:81" s="292" customFormat="1" ht="29.25">
      <c r="A62" s="350"/>
      <c r="B62" s="350"/>
      <c r="C62" s="350"/>
      <c r="D62" s="350"/>
      <c r="E62" s="350"/>
      <c r="F62" s="350"/>
      <c r="G62" s="350"/>
      <c r="H62" s="350"/>
      <c r="I62" s="379"/>
      <c r="J62" s="350"/>
      <c r="K62" s="350"/>
      <c r="L62" s="379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</row>
    <row r="63" spans="1:81" s="292" customFormat="1" ht="29.25">
      <c r="A63" s="350"/>
      <c r="B63" s="350"/>
      <c r="C63" s="350"/>
      <c r="D63" s="350"/>
      <c r="E63" s="350"/>
      <c r="F63" s="350"/>
      <c r="G63" s="350"/>
      <c r="H63" s="350"/>
      <c r="I63" s="379"/>
      <c r="J63" s="350"/>
      <c r="K63" s="350"/>
      <c r="L63" s="379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</row>
    <row r="64" spans="1:81" s="292" customFormat="1" ht="29.25">
      <c r="A64" s="350"/>
      <c r="B64" s="350"/>
      <c r="C64" s="350"/>
      <c r="D64" s="350"/>
      <c r="E64" s="350"/>
      <c r="F64" s="350"/>
      <c r="G64" s="350"/>
      <c r="H64" s="350"/>
      <c r="I64" s="379"/>
      <c r="J64" s="350"/>
      <c r="K64" s="350"/>
      <c r="L64" s="379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</row>
    <row r="65" spans="1:81" s="292" customFormat="1" ht="29.25">
      <c r="A65" s="350" t="s">
        <v>158</v>
      </c>
      <c r="B65" s="350"/>
      <c r="C65" s="350"/>
      <c r="D65" s="350"/>
      <c r="E65" s="350"/>
      <c r="F65" s="350"/>
      <c r="G65" s="350"/>
      <c r="H65" s="350"/>
      <c r="I65" s="379"/>
      <c r="J65" s="350"/>
      <c r="K65" s="350"/>
      <c r="L65" s="379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</row>
    <row r="66" spans="1:81" s="292" customFormat="1" ht="29.25">
      <c r="A66" s="350"/>
      <c r="B66" s="350"/>
      <c r="C66" s="350"/>
      <c r="D66" s="350"/>
      <c r="E66" s="350"/>
      <c r="F66" s="350"/>
      <c r="G66" s="350"/>
      <c r="H66" s="350"/>
      <c r="I66" s="379"/>
      <c r="J66" s="350"/>
      <c r="K66" s="350"/>
      <c r="L66" s="379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</row>
    <row r="67" spans="1:81" s="292" customFormat="1" ht="29.25">
      <c r="A67" s="350"/>
      <c r="B67" s="350"/>
      <c r="C67" s="350"/>
      <c r="D67" s="350"/>
      <c r="E67" s="350"/>
      <c r="F67" s="350"/>
      <c r="G67" s="350"/>
      <c r="H67" s="350"/>
      <c r="I67" s="379"/>
      <c r="J67" s="350"/>
      <c r="K67" s="350"/>
      <c r="L67" s="379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</row>
    <row r="68" spans="1:81" s="292" customFormat="1" ht="29.25">
      <c r="A68" s="350"/>
      <c r="B68" s="350"/>
      <c r="C68" s="350"/>
      <c r="D68" s="350"/>
      <c r="E68" s="350"/>
      <c r="F68" s="350"/>
      <c r="G68" s="350"/>
      <c r="H68" s="350"/>
      <c r="I68" s="379"/>
      <c r="J68" s="350"/>
      <c r="K68" s="350"/>
      <c r="L68" s="379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</row>
    <row r="69" spans="1:81" s="292" customFormat="1" ht="29.25">
      <c r="A69" s="350"/>
      <c r="B69" s="350"/>
      <c r="C69" s="350"/>
      <c r="D69" s="350"/>
      <c r="E69" s="350"/>
      <c r="F69" s="350"/>
      <c r="G69" s="350"/>
      <c r="H69" s="350"/>
      <c r="I69" s="379"/>
      <c r="J69" s="350"/>
      <c r="K69" s="350"/>
      <c r="L69" s="379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</row>
    <row r="70" spans="1:81" s="292" customFormat="1" ht="29.25">
      <c r="A70" s="350"/>
      <c r="B70" s="350"/>
      <c r="C70" s="350"/>
      <c r="D70" s="350"/>
      <c r="E70" s="350"/>
      <c r="F70" s="350"/>
      <c r="G70" s="350"/>
      <c r="H70" s="350"/>
      <c r="I70" s="379"/>
      <c r="J70" s="350"/>
      <c r="K70" s="350"/>
      <c r="L70" s="379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</row>
    <row r="71" spans="1:81" s="292" customFormat="1" ht="29.25">
      <c r="A71" s="350"/>
      <c r="B71" s="350"/>
      <c r="C71" s="350"/>
      <c r="D71" s="350"/>
      <c r="E71" s="350"/>
      <c r="F71" s="350"/>
      <c r="G71" s="350"/>
      <c r="H71" s="350"/>
      <c r="I71" s="379"/>
      <c r="J71" s="350"/>
      <c r="K71" s="350"/>
      <c r="L71" s="379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</row>
    <row r="72" spans="1:81" s="292" customFormat="1" ht="29.25">
      <c r="A72" s="350"/>
      <c r="B72" s="350"/>
      <c r="C72" s="350"/>
      <c r="D72" s="350"/>
      <c r="E72" s="350"/>
      <c r="F72" s="350"/>
      <c r="G72" s="350"/>
      <c r="H72" s="350"/>
      <c r="I72" s="379"/>
      <c r="J72" s="350"/>
      <c r="K72" s="350"/>
      <c r="L72" s="379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</row>
    <row r="73" spans="1:81" s="292" customFormat="1" ht="29.25">
      <c r="A73" s="350"/>
      <c r="B73" s="350"/>
      <c r="C73" s="350"/>
      <c r="D73" s="350"/>
      <c r="E73" s="350"/>
      <c r="F73" s="350"/>
      <c r="G73" s="350"/>
      <c r="H73" s="350"/>
      <c r="I73" s="379"/>
      <c r="J73" s="350"/>
      <c r="K73" s="350"/>
      <c r="L73" s="379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</row>
    <row r="74" spans="1:81" s="292" customFormat="1" ht="29.25">
      <c r="A74" s="350"/>
      <c r="B74" s="350"/>
      <c r="C74" s="350"/>
      <c r="D74" s="350"/>
      <c r="E74" s="350"/>
      <c r="F74" s="350"/>
      <c r="G74" s="350"/>
      <c r="H74" s="350"/>
      <c r="I74" s="379"/>
      <c r="J74" s="350"/>
      <c r="K74" s="350"/>
      <c r="L74" s="379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</row>
    <row r="75" spans="1:81" s="292" customFormat="1" ht="29.25">
      <c r="A75" s="350"/>
      <c r="B75" s="350"/>
      <c r="C75" s="350"/>
      <c r="D75" s="350"/>
      <c r="E75" s="350"/>
      <c r="F75" s="350"/>
      <c r="G75" s="350"/>
      <c r="H75" s="350"/>
      <c r="I75" s="379"/>
      <c r="J75" s="350"/>
      <c r="K75" s="350"/>
      <c r="L75" s="379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</row>
    <row r="76" spans="1:81" s="292" customFormat="1" ht="29.25">
      <c r="A76" s="350"/>
      <c r="B76" s="350"/>
      <c r="C76" s="350"/>
      <c r="D76" s="350"/>
      <c r="E76" s="350"/>
      <c r="F76" s="350"/>
      <c r="G76" s="350"/>
      <c r="H76" s="350"/>
      <c r="I76" s="379"/>
      <c r="J76" s="350"/>
      <c r="K76" s="350"/>
      <c r="L76" s="379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</row>
    <row r="77" spans="1:81" s="292" customFormat="1" ht="29.25">
      <c r="A77" s="350"/>
      <c r="B77" s="350"/>
      <c r="C77" s="350"/>
      <c r="D77" s="350"/>
      <c r="E77" s="350"/>
      <c r="F77" s="350"/>
      <c r="G77" s="350"/>
      <c r="H77" s="350"/>
      <c r="I77" s="379"/>
      <c r="J77" s="350"/>
      <c r="K77" s="350"/>
      <c r="L77" s="379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</row>
    <row r="78" spans="1:81" s="292" customFormat="1" ht="29.25">
      <c r="A78" s="350"/>
      <c r="B78" s="350"/>
      <c r="C78" s="350"/>
      <c r="D78" s="350"/>
      <c r="E78" s="350"/>
      <c r="F78" s="350"/>
      <c r="G78" s="350"/>
      <c r="H78" s="350"/>
      <c r="I78" s="379"/>
      <c r="J78" s="350"/>
      <c r="K78" s="350"/>
      <c r="L78" s="379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</row>
    <row r="79" spans="1:81" s="292" customFormat="1" ht="29.25">
      <c r="A79" s="350"/>
      <c r="B79" s="350"/>
      <c r="C79" s="350"/>
      <c r="D79" s="350"/>
      <c r="E79" s="350"/>
      <c r="F79" s="350"/>
      <c r="G79" s="350"/>
      <c r="H79" s="350"/>
      <c r="I79" s="379"/>
      <c r="J79" s="350"/>
      <c r="K79" s="350"/>
      <c r="L79" s="379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</row>
    <row r="80" spans="1:81" s="292" customFormat="1" ht="29.25">
      <c r="A80" s="350"/>
      <c r="B80" s="350"/>
      <c r="C80" s="350"/>
      <c r="D80" s="350"/>
      <c r="E80" s="350"/>
      <c r="F80" s="350"/>
      <c r="G80" s="350"/>
      <c r="H80" s="350"/>
      <c r="I80" s="379"/>
      <c r="J80" s="350"/>
      <c r="K80" s="350"/>
      <c r="L80" s="379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</row>
    <row r="81" spans="1:81" s="292" customFormat="1" ht="29.25">
      <c r="A81" s="350"/>
      <c r="B81" s="350"/>
      <c r="C81" s="350"/>
      <c r="D81" s="350"/>
      <c r="E81" s="350"/>
      <c r="F81" s="350"/>
      <c r="G81" s="350"/>
      <c r="H81" s="350"/>
      <c r="I81" s="379"/>
      <c r="J81" s="350"/>
      <c r="K81" s="350"/>
      <c r="L81" s="379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</row>
    <row r="82" spans="1:81" s="292" customFormat="1" ht="22.5">
      <c r="A82" s="439" t="s">
        <v>0</v>
      </c>
      <c r="B82" s="439"/>
      <c r="C82" s="439"/>
      <c r="D82" s="439"/>
      <c r="E82" s="439"/>
      <c r="F82" s="439"/>
      <c r="G82" s="439"/>
      <c r="H82" s="439"/>
      <c r="I82" s="439"/>
      <c r="J82" s="439"/>
      <c r="K82" s="439"/>
      <c r="L82" s="439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</row>
    <row r="83" spans="1:81" s="292" customFormat="1" ht="22.5">
      <c r="A83" s="439" t="s">
        <v>1</v>
      </c>
      <c r="B83" s="439"/>
      <c r="C83" s="439"/>
      <c r="D83" s="439"/>
      <c r="E83" s="439"/>
      <c r="F83" s="439"/>
      <c r="G83" s="439"/>
      <c r="H83" s="439"/>
      <c r="I83" s="439"/>
      <c r="J83" s="439"/>
      <c r="K83" s="439"/>
      <c r="L83" s="439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</row>
    <row r="84" spans="1:81" s="292" customFormat="1" ht="22.5">
      <c r="A84" s="439" t="s">
        <v>2</v>
      </c>
      <c r="B84" s="439"/>
      <c r="C84" s="439"/>
      <c r="D84" s="439"/>
      <c r="E84" s="439"/>
      <c r="F84" s="439"/>
      <c r="G84" s="439"/>
      <c r="H84" s="439"/>
      <c r="I84" s="439"/>
      <c r="J84" s="439"/>
      <c r="K84" s="439"/>
      <c r="L84" s="439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</row>
    <row r="85" spans="1:81" ht="24">
      <c r="A85" s="291" t="s">
        <v>42</v>
      </c>
      <c r="B85" s="291"/>
      <c r="C85" s="291"/>
      <c r="D85" s="291"/>
      <c r="E85" s="291"/>
      <c r="F85" s="291"/>
      <c r="G85" s="291"/>
      <c r="H85" s="291"/>
      <c r="I85" s="378"/>
      <c r="J85" s="291"/>
      <c r="K85" s="378"/>
      <c r="L85" s="378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</row>
    <row r="86" spans="1:81" ht="24">
      <c r="A86" s="291" t="s">
        <v>159</v>
      </c>
      <c r="B86" s="291"/>
      <c r="C86" s="291"/>
      <c r="D86" s="291"/>
      <c r="E86" s="291"/>
      <c r="F86" s="291"/>
      <c r="G86" s="291"/>
      <c r="H86" s="291"/>
      <c r="I86" s="378"/>
      <c r="J86" s="291"/>
      <c r="K86" s="378"/>
      <c r="L86" s="378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</row>
    <row r="87" spans="1:81" ht="24">
      <c r="A87" s="291" t="s">
        <v>160</v>
      </c>
      <c r="B87" s="291"/>
      <c r="C87" s="291"/>
      <c r="D87" s="291"/>
      <c r="E87" s="291"/>
      <c r="F87" s="291"/>
      <c r="G87" s="291"/>
      <c r="H87" s="291"/>
      <c r="I87" s="378"/>
      <c r="J87" s="291"/>
      <c r="K87" s="378"/>
      <c r="L87" s="378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</row>
    <row r="88" spans="1:81" ht="24.75" thickBot="1">
      <c r="A88" s="449" t="s">
        <v>161</v>
      </c>
      <c r="B88" s="449"/>
      <c r="C88" s="449"/>
      <c r="D88" s="449"/>
      <c r="E88" s="449"/>
      <c r="F88" s="449"/>
      <c r="G88" s="449"/>
      <c r="H88" s="449"/>
      <c r="I88" s="449"/>
      <c r="J88" s="449"/>
      <c r="K88" s="449"/>
      <c r="L88" s="449"/>
      <c r="M88" s="1"/>
      <c r="N88" s="1"/>
      <c r="O88" s="1"/>
      <c r="P88" s="1"/>
      <c r="Q88" s="1"/>
      <c r="R88" s="1"/>
      <c r="S88" s="1"/>
      <c r="T88" s="1" t="s">
        <v>153</v>
      </c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</row>
    <row r="89" spans="1:81" ht="24">
      <c r="A89" s="450" t="s">
        <v>9</v>
      </c>
      <c r="B89" s="293" t="s">
        <v>9</v>
      </c>
      <c r="C89" s="450" t="s">
        <v>10</v>
      </c>
      <c r="D89" s="294" t="s">
        <v>11</v>
      </c>
      <c r="E89" s="294" t="s">
        <v>12</v>
      </c>
      <c r="F89" s="450" t="s">
        <v>13</v>
      </c>
      <c r="G89" s="450" t="s">
        <v>14</v>
      </c>
      <c r="H89" s="293" t="s">
        <v>15</v>
      </c>
      <c r="I89" s="295" t="s">
        <v>16</v>
      </c>
      <c r="J89" s="294" t="s">
        <v>65</v>
      </c>
      <c r="K89" s="295" t="s">
        <v>18</v>
      </c>
      <c r="L89" s="295" t="s">
        <v>18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</row>
    <row r="90" spans="1:81" ht="24.75" thickBot="1">
      <c r="A90" s="451"/>
      <c r="B90" s="296" t="s">
        <v>20</v>
      </c>
      <c r="C90" s="451"/>
      <c r="D90" s="297" t="s">
        <v>10</v>
      </c>
      <c r="E90" s="297" t="s">
        <v>21</v>
      </c>
      <c r="F90" s="451"/>
      <c r="G90" s="451"/>
      <c r="H90" s="296" t="s">
        <v>19</v>
      </c>
      <c r="I90" s="298" t="s">
        <v>22</v>
      </c>
      <c r="J90" s="297" t="s">
        <v>23</v>
      </c>
      <c r="K90" s="298" t="s">
        <v>24</v>
      </c>
      <c r="L90" s="298" t="s">
        <v>149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</row>
    <row r="91" spans="1:81" ht="24">
      <c r="A91" s="299">
        <v>1</v>
      </c>
      <c r="B91" s="299">
        <v>2</v>
      </c>
      <c r="C91" s="299">
        <v>3</v>
      </c>
      <c r="D91" s="299">
        <v>4</v>
      </c>
      <c r="E91" s="299">
        <v>5</v>
      </c>
      <c r="F91" s="299">
        <v>6</v>
      </c>
      <c r="G91" s="299">
        <v>7</v>
      </c>
      <c r="H91" s="299"/>
      <c r="I91" s="300">
        <v>8</v>
      </c>
      <c r="J91" s="299">
        <v>9</v>
      </c>
      <c r="K91" s="300">
        <v>10</v>
      </c>
      <c r="L91" s="300">
        <v>11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</row>
    <row r="92" spans="1:81" ht="24">
      <c r="A92" s="303">
        <v>10</v>
      </c>
      <c r="B92" s="303">
        <v>1</v>
      </c>
      <c r="C92" s="303">
        <v>0</v>
      </c>
      <c r="D92" s="303">
        <v>0</v>
      </c>
      <c r="E92" s="303" t="s">
        <v>26</v>
      </c>
      <c r="F92" s="303"/>
      <c r="G92" s="303"/>
      <c r="H92" s="303"/>
      <c r="I92" s="304"/>
      <c r="J92" s="303"/>
      <c r="K92" s="304"/>
      <c r="L92" s="30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</row>
    <row r="93" spans="1:81" ht="24.75" thickBot="1">
      <c r="A93" s="352"/>
      <c r="B93" s="352"/>
      <c r="C93" s="352"/>
      <c r="D93" s="352"/>
      <c r="E93" s="352"/>
      <c r="F93" s="352">
        <v>5</v>
      </c>
      <c r="G93" s="352">
        <v>9</v>
      </c>
      <c r="H93" s="352">
        <v>355</v>
      </c>
      <c r="I93" s="376">
        <f>H93*6700</f>
        <v>2378500</v>
      </c>
      <c r="J93" s="352">
        <v>1</v>
      </c>
      <c r="K93" s="349">
        <f>I93*J93</f>
        <v>2378500</v>
      </c>
      <c r="L93" s="349">
        <f t="shared" ref="L93:L111" si="4">K93*3</f>
        <v>7135500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</row>
    <row r="94" spans="1:81" ht="24.75" thickBot="1">
      <c r="A94" s="380"/>
      <c r="B94" s="380"/>
      <c r="C94" s="380"/>
      <c r="D94" s="380"/>
      <c r="E94" s="381" t="s">
        <v>18</v>
      </c>
      <c r="F94" s="380"/>
      <c r="G94" s="380"/>
      <c r="H94" s="380"/>
      <c r="I94" s="382"/>
      <c r="J94" s="380">
        <f>SUM(J93)</f>
        <v>1</v>
      </c>
      <c r="K94" s="382">
        <f>SUM(K93)</f>
        <v>2378500</v>
      </c>
      <c r="L94" s="382">
        <f>K94*3</f>
        <v>7135500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1:81" ht="24">
      <c r="A95" s="305"/>
      <c r="B95" s="305"/>
      <c r="C95" s="305"/>
      <c r="D95" s="305"/>
      <c r="E95" s="308"/>
      <c r="F95" s="305">
        <v>4</v>
      </c>
      <c r="G95" s="305">
        <v>10</v>
      </c>
      <c r="H95" s="305">
        <v>288</v>
      </c>
      <c r="I95" s="306">
        <f>H95*6700</f>
        <v>1929600</v>
      </c>
      <c r="J95" s="305">
        <v>1</v>
      </c>
      <c r="K95" s="306">
        <f>I95*J95</f>
        <v>1929600</v>
      </c>
      <c r="L95" s="306">
        <f>K95*3</f>
        <v>5788800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1:81" ht="24">
      <c r="A96" s="305"/>
      <c r="B96" s="305"/>
      <c r="C96" s="305"/>
      <c r="D96" s="305"/>
      <c r="E96" s="308"/>
      <c r="F96" s="305">
        <v>4</v>
      </c>
      <c r="G96" s="305">
        <v>9</v>
      </c>
      <c r="H96" s="305">
        <v>279</v>
      </c>
      <c r="I96" s="306">
        <f>H96*6700</f>
        <v>1869300</v>
      </c>
      <c r="J96" s="305">
        <v>1</v>
      </c>
      <c r="K96" s="306">
        <f>I96*J96</f>
        <v>1869300</v>
      </c>
      <c r="L96" s="306">
        <f>K96*3</f>
        <v>5607900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1:81" ht="24">
      <c r="A97" s="303"/>
      <c r="B97" s="303"/>
      <c r="C97" s="303"/>
      <c r="D97" s="303"/>
      <c r="E97" s="303"/>
      <c r="F97" s="303">
        <v>4</v>
      </c>
      <c r="G97" s="303">
        <v>9</v>
      </c>
      <c r="H97" s="303">
        <v>279</v>
      </c>
      <c r="I97" s="304">
        <f>279*6700*90%</f>
        <v>1682370</v>
      </c>
      <c r="J97" s="303">
        <v>1</v>
      </c>
      <c r="K97" s="309">
        <f>I97*J97</f>
        <v>1682370</v>
      </c>
      <c r="L97" s="309">
        <f t="shared" si="4"/>
        <v>5047110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1:81" ht="24">
      <c r="A98" s="303"/>
      <c r="B98" s="303"/>
      <c r="C98" s="303"/>
      <c r="D98" s="303"/>
      <c r="E98" s="303"/>
      <c r="F98" s="303">
        <v>4</v>
      </c>
      <c r="G98" s="303">
        <v>7</v>
      </c>
      <c r="H98" s="303">
        <v>261</v>
      </c>
      <c r="I98" s="304">
        <f t="shared" ref="I98:I104" si="5">H98*6700</f>
        <v>1748700</v>
      </c>
      <c r="J98" s="303">
        <v>1</v>
      </c>
      <c r="K98" s="309">
        <f>I98*J98</f>
        <v>1748700</v>
      </c>
      <c r="L98" s="309">
        <f>K98*3</f>
        <v>5246100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</row>
    <row r="99" spans="1:81" ht="24">
      <c r="A99" s="303"/>
      <c r="B99" s="303"/>
      <c r="C99" s="303"/>
      <c r="D99" s="303"/>
      <c r="E99" s="303"/>
      <c r="F99" s="303">
        <v>4</v>
      </c>
      <c r="G99" s="303">
        <v>6</v>
      </c>
      <c r="H99" s="303">
        <v>254</v>
      </c>
      <c r="I99" s="304">
        <f t="shared" si="5"/>
        <v>1701800</v>
      </c>
      <c r="J99" s="303">
        <v>2</v>
      </c>
      <c r="K99" s="309">
        <f>J99*I99</f>
        <v>3403600</v>
      </c>
      <c r="L99" s="309">
        <f t="shared" si="4"/>
        <v>10210800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</row>
    <row r="100" spans="1:81" ht="24">
      <c r="A100" s="303"/>
      <c r="B100" s="303"/>
      <c r="C100" s="303"/>
      <c r="D100" s="303"/>
      <c r="E100" s="303"/>
      <c r="F100" s="303">
        <v>4</v>
      </c>
      <c r="G100" s="303">
        <v>4</v>
      </c>
      <c r="H100" s="303">
        <v>240</v>
      </c>
      <c r="I100" s="304">
        <f t="shared" si="5"/>
        <v>1608000</v>
      </c>
      <c r="J100" s="303">
        <v>3</v>
      </c>
      <c r="K100" s="309">
        <f t="shared" ref="K100:K111" si="6">I100*J100</f>
        <v>4824000</v>
      </c>
      <c r="L100" s="309">
        <f t="shared" si="4"/>
        <v>14472000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</row>
    <row r="101" spans="1:81" ht="24">
      <c r="A101" s="303"/>
      <c r="B101" s="303"/>
      <c r="C101" s="303"/>
      <c r="D101" s="303"/>
      <c r="E101" s="303"/>
      <c r="F101" s="303">
        <v>4</v>
      </c>
      <c r="G101" s="303">
        <v>3</v>
      </c>
      <c r="H101" s="303">
        <v>233</v>
      </c>
      <c r="I101" s="304">
        <f t="shared" si="5"/>
        <v>1561100</v>
      </c>
      <c r="J101" s="303">
        <v>6</v>
      </c>
      <c r="K101" s="309">
        <f>I101*J101</f>
        <v>9366600</v>
      </c>
      <c r="L101" s="309">
        <f t="shared" si="4"/>
        <v>28099800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  <row r="102" spans="1:81" ht="24">
      <c r="A102" s="303"/>
      <c r="B102" s="303"/>
      <c r="C102" s="303"/>
      <c r="D102" s="303"/>
      <c r="E102" s="303"/>
      <c r="F102" s="303">
        <v>4</v>
      </c>
      <c r="G102" s="303">
        <v>2</v>
      </c>
      <c r="H102" s="303">
        <v>226</v>
      </c>
      <c r="I102" s="304">
        <f t="shared" si="5"/>
        <v>1514200</v>
      </c>
      <c r="J102" s="303">
        <v>4</v>
      </c>
      <c r="K102" s="309">
        <f t="shared" si="6"/>
        <v>6056800</v>
      </c>
      <c r="L102" s="309">
        <f t="shared" si="4"/>
        <v>18170400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</row>
    <row r="103" spans="1:81" ht="24">
      <c r="A103" s="303"/>
      <c r="B103" s="303"/>
      <c r="C103" s="303"/>
      <c r="D103" s="303"/>
      <c r="E103" s="303"/>
      <c r="F103" s="303">
        <v>4</v>
      </c>
      <c r="G103" s="303">
        <v>2</v>
      </c>
      <c r="H103" s="303">
        <v>226</v>
      </c>
      <c r="I103" s="304">
        <f>H103*6700*95%</f>
        <v>1438490</v>
      </c>
      <c r="J103" s="303">
        <v>1</v>
      </c>
      <c r="K103" s="309">
        <f t="shared" si="6"/>
        <v>1438490</v>
      </c>
      <c r="L103" s="309">
        <f t="shared" si="4"/>
        <v>4315470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</row>
    <row r="104" spans="1:81" ht="24.75" thickBot="1">
      <c r="A104" s="303"/>
      <c r="B104" s="303"/>
      <c r="C104" s="303"/>
      <c r="D104" s="303"/>
      <c r="E104" s="314"/>
      <c r="F104" s="303">
        <v>4</v>
      </c>
      <c r="G104" s="303">
        <v>1</v>
      </c>
      <c r="H104" s="303">
        <v>219</v>
      </c>
      <c r="I104" s="304">
        <f t="shared" si="5"/>
        <v>1467300</v>
      </c>
      <c r="J104" s="303">
        <v>1</v>
      </c>
      <c r="K104" s="309">
        <f t="shared" si="6"/>
        <v>1467300</v>
      </c>
      <c r="L104" s="309">
        <f t="shared" si="4"/>
        <v>4401900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</row>
    <row r="105" spans="1:81" ht="24.75" thickBot="1">
      <c r="A105" s="315"/>
      <c r="B105" s="315"/>
      <c r="C105" s="315"/>
      <c r="D105" s="315"/>
      <c r="E105" s="316" t="s">
        <v>150</v>
      </c>
      <c r="F105" s="315"/>
      <c r="G105" s="315"/>
      <c r="H105" s="315"/>
      <c r="I105" s="317"/>
      <c r="J105" s="315">
        <f>J104+J102+J101+J100+J99+J98+J96+J97+J95</f>
        <v>20</v>
      </c>
      <c r="K105" s="317">
        <f>SUM(K95:K104)</f>
        <v>33786760</v>
      </c>
      <c r="L105" s="317">
        <f>K105*3</f>
        <v>101360280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</row>
    <row r="106" spans="1:81" ht="24">
      <c r="A106" s="318"/>
      <c r="B106" s="319"/>
      <c r="C106" s="319"/>
      <c r="D106" s="319"/>
      <c r="E106" s="319"/>
      <c r="F106" s="319">
        <v>3</v>
      </c>
      <c r="G106" s="319">
        <v>12</v>
      </c>
      <c r="H106" s="319">
        <v>240</v>
      </c>
      <c r="I106" s="320">
        <f t="shared" ref="I106:I111" si="7">H106*6700</f>
        <v>1608000</v>
      </c>
      <c r="J106" s="319">
        <v>1</v>
      </c>
      <c r="K106" s="320">
        <f>J106*I106</f>
        <v>1608000</v>
      </c>
      <c r="L106" s="321">
        <f t="shared" si="4"/>
        <v>4824000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</row>
    <row r="107" spans="1:81" ht="24">
      <c r="A107" s="322"/>
      <c r="B107" s="323"/>
      <c r="C107" s="323"/>
      <c r="D107" s="323"/>
      <c r="E107" s="323"/>
      <c r="F107" s="323">
        <v>3</v>
      </c>
      <c r="G107" s="323">
        <v>10</v>
      </c>
      <c r="H107" s="323">
        <v>226</v>
      </c>
      <c r="I107" s="324">
        <f t="shared" si="7"/>
        <v>1514200</v>
      </c>
      <c r="J107" s="323">
        <v>2</v>
      </c>
      <c r="K107" s="324">
        <f t="shared" si="6"/>
        <v>3028400</v>
      </c>
      <c r="L107" s="325">
        <f t="shared" si="4"/>
        <v>9085200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</row>
    <row r="108" spans="1:81" ht="24">
      <c r="A108" s="322"/>
      <c r="B108" s="323"/>
      <c r="C108" s="323"/>
      <c r="D108" s="323"/>
      <c r="E108" s="323"/>
      <c r="F108" s="323">
        <v>3</v>
      </c>
      <c r="G108" s="323">
        <v>8</v>
      </c>
      <c r="H108" s="323">
        <v>212</v>
      </c>
      <c r="I108" s="324">
        <f t="shared" si="7"/>
        <v>1420400</v>
      </c>
      <c r="J108" s="323">
        <v>1</v>
      </c>
      <c r="K108" s="324">
        <f>J108*I108</f>
        <v>1420400</v>
      </c>
      <c r="L108" s="325">
        <f>K108*3</f>
        <v>4261200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</row>
    <row r="109" spans="1:81" ht="24">
      <c r="A109" s="322"/>
      <c r="B109" s="323"/>
      <c r="C109" s="323"/>
      <c r="D109" s="323"/>
      <c r="E109" s="323"/>
      <c r="F109" s="323">
        <v>3</v>
      </c>
      <c r="G109" s="323">
        <v>6</v>
      </c>
      <c r="H109" s="323">
        <v>200</v>
      </c>
      <c r="I109" s="324">
        <f t="shared" si="7"/>
        <v>1340000</v>
      </c>
      <c r="J109" s="323">
        <v>1</v>
      </c>
      <c r="K109" s="324">
        <f t="shared" si="6"/>
        <v>1340000</v>
      </c>
      <c r="L109" s="325">
        <f t="shared" si="4"/>
        <v>4020000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</row>
    <row r="110" spans="1:81" ht="24">
      <c r="A110" s="322"/>
      <c r="B110" s="323"/>
      <c r="C110" s="323"/>
      <c r="D110" s="323"/>
      <c r="E110" s="323"/>
      <c r="F110" s="323">
        <v>3</v>
      </c>
      <c r="G110" s="323">
        <v>2</v>
      </c>
      <c r="H110" s="323">
        <v>180</v>
      </c>
      <c r="I110" s="324">
        <f>180*6700</f>
        <v>1206000</v>
      </c>
      <c r="J110" s="323">
        <v>1</v>
      </c>
      <c r="K110" s="324">
        <f>I110*J110</f>
        <v>1206000</v>
      </c>
      <c r="L110" s="325">
        <f>K110*3</f>
        <v>3618000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</row>
    <row r="111" spans="1:81" ht="24.75" thickBot="1">
      <c r="A111" s="326"/>
      <c r="B111" s="327"/>
      <c r="C111" s="327"/>
      <c r="D111" s="327"/>
      <c r="E111" s="327"/>
      <c r="F111" s="327">
        <v>3</v>
      </c>
      <c r="G111" s="327">
        <v>1</v>
      </c>
      <c r="H111" s="327">
        <v>175</v>
      </c>
      <c r="I111" s="328">
        <f t="shared" si="7"/>
        <v>1172500</v>
      </c>
      <c r="J111" s="327">
        <v>1</v>
      </c>
      <c r="K111" s="328">
        <f t="shared" si="6"/>
        <v>1172500</v>
      </c>
      <c r="L111" s="329">
        <f t="shared" si="4"/>
        <v>3517500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</row>
    <row r="112" spans="1:81" ht="24.75" thickBot="1">
      <c r="A112" s="330"/>
      <c r="B112" s="330"/>
      <c r="C112" s="330"/>
      <c r="D112" s="330"/>
      <c r="E112" s="331" t="s">
        <v>151</v>
      </c>
      <c r="F112" s="330"/>
      <c r="G112" s="330"/>
      <c r="H112" s="330"/>
      <c r="I112" s="332"/>
      <c r="J112" s="330">
        <f>SUM(J106:J111)</f>
        <v>7</v>
      </c>
      <c r="K112" s="332">
        <f>SUM(K106:K111)</f>
        <v>9775300</v>
      </c>
      <c r="L112" s="332">
        <f>K112*3</f>
        <v>29325900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</row>
    <row r="113" spans="1:81" ht="24.75" thickBot="1">
      <c r="A113" s="333"/>
      <c r="B113" s="334"/>
      <c r="C113" s="334"/>
      <c r="D113" s="334"/>
      <c r="E113" s="334"/>
      <c r="F113" s="334">
        <v>2</v>
      </c>
      <c r="G113" s="334">
        <v>11</v>
      </c>
      <c r="H113" s="334">
        <v>185</v>
      </c>
      <c r="I113" s="335">
        <f>H113*6700</f>
        <v>1239500</v>
      </c>
      <c r="J113" s="334">
        <v>1</v>
      </c>
      <c r="K113" s="336">
        <f>I113*J113</f>
        <v>1239500</v>
      </c>
      <c r="L113" s="337">
        <f>K113*3</f>
        <v>3718500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</row>
    <row r="114" spans="1:81" ht="25.5" customHeight="1" thickBot="1">
      <c r="A114" s="338"/>
      <c r="B114" s="339"/>
      <c r="C114" s="339"/>
      <c r="D114" s="339"/>
      <c r="E114" s="340" t="s">
        <v>152</v>
      </c>
      <c r="F114" s="339"/>
      <c r="G114" s="339"/>
      <c r="H114" s="339"/>
      <c r="I114" s="341"/>
      <c r="J114" s="342">
        <v>1</v>
      </c>
      <c r="K114" s="343">
        <f>SUM(K113:K113)</f>
        <v>1239500</v>
      </c>
      <c r="L114" s="344">
        <f>SUM(L113:L113)</f>
        <v>3718500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</row>
    <row r="115" spans="1:81" ht="25.5" customHeight="1">
      <c r="A115" s="345">
        <v>10</v>
      </c>
      <c r="B115" s="345">
        <v>2</v>
      </c>
      <c r="C115" s="345">
        <v>0</v>
      </c>
      <c r="D115" s="345">
        <v>0</v>
      </c>
      <c r="E115" s="345" t="s">
        <v>28</v>
      </c>
      <c r="F115" s="345"/>
      <c r="G115" s="345"/>
      <c r="H115" s="345"/>
      <c r="I115" s="346"/>
      <c r="J115" s="345"/>
      <c r="K115" s="346"/>
      <c r="L115" s="34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</row>
    <row r="116" spans="1:81" ht="24">
      <c r="A116" s="303">
        <v>10</v>
      </c>
      <c r="B116" s="303">
        <v>2</v>
      </c>
      <c r="C116" s="303">
        <v>1</v>
      </c>
      <c r="D116" s="303">
        <v>0</v>
      </c>
      <c r="E116" s="303" t="s">
        <v>29</v>
      </c>
      <c r="F116" s="303"/>
      <c r="G116" s="303"/>
      <c r="H116" s="303"/>
      <c r="I116" s="304"/>
      <c r="J116" s="303"/>
      <c r="K116" s="304"/>
      <c r="L116" s="30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</row>
    <row r="117" spans="1:81" ht="24">
      <c r="A117" s="347"/>
      <c r="B117" s="347"/>
      <c r="C117" s="347"/>
      <c r="D117" s="347"/>
      <c r="E117" s="347"/>
      <c r="F117" s="347"/>
      <c r="G117" s="347"/>
      <c r="H117" s="347"/>
      <c r="I117" s="309">
        <v>235200</v>
      </c>
      <c r="J117" s="347">
        <v>1</v>
      </c>
      <c r="K117" s="309">
        <f>I117*J117</f>
        <v>235200</v>
      </c>
      <c r="L117" s="309">
        <f t="shared" ref="L117:L122" si="8">K117*3</f>
        <v>705600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</row>
    <row r="118" spans="1:81" ht="24">
      <c r="A118" s="347"/>
      <c r="B118" s="347"/>
      <c r="C118" s="347"/>
      <c r="D118" s="347"/>
      <c r="E118" s="347"/>
      <c r="F118" s="347"/>
      <c r="G118" s="347"/>
      <c r="H118" s="347"/>
      <c r="I118" s="309">
        <v>137200</v>
      </c>
      <c r="J118" s="347">
        <v>2</v>
      </c>
      <c r="K118" s="309">
        <f>I118*J118</f>
        <v>274400</v>
      </c>
      <c r="L118" s="309">
        <f t="shared" si="8"/>
        <v>823200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</row>
    <row r="119" spans="1:81" ht="24">
      <c r="A119" s="347"/>
      <c r="B119" s="347"/>
      <c r="C119" s="347"/>
      <c r="D119" s="347"/>
      <c r="E119" s="347"/>
      <c r="F119" s="347"/>
      <c r="G119" s="347"/>
      <c r="H119" s="347"/>
      <c r="I119" s="309">
        <v>98000</v>
      </c>
      <c r="J119" s="347">
        <v>4</v>
      </c>
      <c r="K119" s="309">
        <f>I119*J119</f>
        <v>392000</v>
      </c>
      <c r="L119" s="309">
        <f t="shared" si="8"/>
        <v>1176000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</row>
    <row r="120" spans="1:81" ht="24">
      <c r="A120" s="347"/>
      <c r="B120" s="347"/>
      <c r="C120" s="347"/>
      <c r="D120" s="347"/>
      <c r="E120" s="347"/>
      <c r="F120" s="347"/>
      <c r="G120" s="347"/>
      <c r="H120" s="347"/>
      <c r="I120" s="309">
        <v>58800</v>
      </c>
      <c r="J120" s="347">
        <v>3</v>
      </c>
      <c r="K120" s="309">
        <f>I120*J120</f>
        <v>176400</v>
      </c>
      <c r="L120" s="309">
        <f t="shared" si="8"/>
        <v>529200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</row>
    <row r="121" spans="1:81" s="384" customFormat="1" ht="24.75" thickBot="1">
      <c r="A121" s="348"/>
      <c r="B121" s="348"/>
      <c r="C121" s="348"/>
      <c r="D121" s="348"/>
      <c r="E121" s="348"/>
      <c r="F121" s="348"/>
      <c r="G121" s="348"/>
      <c r="H121" s="348"/>
      <c r="I121" s="349">
        <v>39200</v>
      </c>
      <c r="J121" s="348">
        <v>1</v>
      </c>
      <c r="K121" s="349">
        <f>I121*J121</f>
        <v>39200</v>
      </c>
      <c r="L121" s="349">
        <f t="shared" si="8"/>
        <v>117600</v>
      </c>
      <c r="M121" s="383"/>
      <c r="N121" s="383"/>
      <c r="O121" s="383"/>
      <c r="P121" s="383"/>
      <c r="Q121" s="383"/>
      <c r="R121" s="383"/>
      <c r="S121" s="383"/>
      <c r="T121" s="383"/>
      <c r="U121" s="383"/>
      <c r="V121" s="383"/>
      <c r="W121" s="383"/>
      <c r="X121" s="383"/>
      <c r="Y121" s="383"/>
      <c r="Z121" s="383"/>
      <c r="AA121" s="383"/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383"/>
      <c r="AL121" s="383"/>
      <c r="AM121" s="383"/>
      <c r="AN121" s="383"/>
      <c r="AO121" s="383"/>
      <c r="AP121" s="383"/>
      <c r="AQ121" s="383"/>
      <c r="AR121" s="383"/>
      <c r="AS121" s="383"/>
      <c r="AT121" s="383"/>
      <c r="AU121" s="383"/>
      <c r="AV121" s="383"/>
      <c r="AW121" s="383"/>
      <c r="AX121" s="383"/>
      <c r="AY121" s="383"/>
      <c r="AZ121" s="383"/>
      <c r="BA121" s="383"/>
      <c r="BB121" s="383"/>
      <c r="BC121" s="383"/>
      <c r="BD121" s="383"/>
      <c r="BE121" s="383"/>
      <c r="BF121" s="383"/>
      <c r="BG121" s="383"/>
      <c r="BH121" s="383"/>
      <c r="BI121" s="383"/>
      <c r="BJ121" s="383"/>
      <c r="BK121" s="383"/>
      <c r="BL121" s="383"/>
      <c r="BM121" s="383"/>
      <c r="BN121" s="383"/>
      <c r="BO121" s="383"/>
      <c r="BP121" s="383"/>
      <c r="BQ121" s="383"/>
      <c r="BR121" s="383"/>
      <c r="BS121" s="383"/>
      <c r="BT121" s="383"/>
      <c r="BU121" s="383"/>
      <c r="BV121" s="383"/>
      <c r="BW121" s="383"/>
      <c r="BX121" s="383"/>
      <c r="BY121" s="383"/>
      <c r="BZ121" s="383"/>
      <c r="CA121" s="383"/>
      <c r="CB121" s="383"/>
      <c r="CC121" s="383"/>
    </row>
    <row r="122" spans="1:81" s="384" customFormat="1" ht="24.75" thickBot="1">
      <c r="A122" s="315"/>
      <c r="B122" s="315"/>
      <c r="C122" s="315"/>
      <c r="D122" s="315"/>
      <c r="E122" s="315" t="s">
        <v>154</v>
      </c>
      <c r="F122" s="315"/>
      <c r="G122" s="315"/>
      <c r="H122" s="315"/>
      <c r="I122" s="317"/>
      <c r="J122" s="315"/>
      <c r="K122" s="317">
        <f>SUM(K117:K121)</f>
        <v>1117200</v>
      </c>
      <c r="L122" s="317">
        <f t="shared" si="8"/>
        <v>3351600</v>
      </c>
      <c r="M122" s="383"/>
      <c r="N122" s="383"/>
      <c r="O122" s="383"/>
      <c r="P122" s="383"/>
      <c r="Q122" s="383"/>
      <c r="R122" s="383"/>
      <c r="S122" s="383"/>
      <c r="T122" s="383"/>
      <c r="U122" s="383"/>
      <c r="V122" s="383"/>
      <c r="W122" s="383"/>
      <c r="X122" s="383"/>
      <c r="Y122" s="383"/>
      <c r="Z122" s="383"/>
      <c r="AA122" s="383"/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383"/>
      <c r="AL122" s="383"/>
      <c r="AM122" s="383"/>
      <c r="AN122" s="383"/>
      <c r="AO122" s="383"/>
      <c r="AP122" s="383"/>
      <c r="AQ122" s="383"/>
      <c r="AR122" s="383"/>
      <c r="AS122" s="383"/>
      <c r="AT122" s="383"/>
      <c r="AU122" s="383"/>
      <c r="AV122" s="383"/>
      <c r="AW122" s="383"/>
      <c r="AX122" s="383"/>
      <c r="AY122" s="383"/>
      <c r="AZ122" s="383"/>
      <c r="BA122" s="383"/>
      <c r="BB122" s="383"/>
      <c r="BC122" s="383"/>
      <c r="BD122" s="383"/>
      <c r="BE122" s="383"/>
      <c r="BF122" s="383"/>
      <c r="BG122" s="383"/>
      <c r="BH122" s="383"/>
      <c r="BI122" s="383"/>
      <c r="BJ122" s="383"/>
      <c r="BK122" s="383"/>
      <c r="BL122" s="383"/>
      <c r="BM122" s="383"/>
      <c r="BN122" s="383"/>
      <c r="BO122" s="383"/>
      <c r="BP122" s="383"/>
      <c r="BQ122" s="383"/>
      <c r="BR122" s="383"/>
      <c r="BS122" s="383"/>
      <c r="BT122" s="383"/>
      <c r="BU122" s="383"/>
      <c r="BV122" s="383"/>
      <c r="BW122" s="383"/>
      <c r="BX122" s="383"/>
      <c r="BY122" s="383"/>
      <c r="BZ122" s="383"/>
      <c r="CA122" s="383"/>
      <c r="CB122" s="383"/>
      <c r="CC122" s="383"/>
    </row>
    <row r="123" spans="1:81" s="386" customFormat="1" ht="24">
      <c r="A123" s="352">
        <v>10</v>
      </c>
      <c r="B123" s="352">
        <v>2</v>
      </c>
      <c r="C123" s="352">
        <v>3</v>
      </c>
      <c r="D123" s="352">
        <v>0</v>
      </c>
      <c r="E123" s="352" t="s">
        <v>30</v>
      </c>
      <c r="F123" s="352"/>
      <c r="G123" s="353"/>
      <c r="H123" s="353"/>
      <c r="I123" s="354"/>
      <c r="J123" s="353"/>
      <c r="K123" s="354"/>
      <c r="L123" s="354"/>
      <c r="M123" s="385"/>
      <c r="N123" s="385"/>
      <c r="O123" s="385"/>
      <c r="P123" s="385"/>
      <c r="Q123" s="385"/>
      <c r="R123" s="385"/>
      <c r="S123" s="385"/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I123" s="385"/>
      <c r="AJ123" s="385"/>
      <c r="AK123" s="385"/>
      <c r="AL123" s="385"/>
      <c r="AM123" s="385"/>
      <c r="AN123" s="385"/>
      <c r="AO123" s="385"/>
      <c r="AP123" s="385"/>
      <c r="AQ123" s="385"/>
      <c r="AR123" s="385"/>
      <c r="AS123" s="385"/>
      <c r="AT123" s="385"/>
      <c r="AU123" s="385"/>
      <c r="AV123" s="385"/>
      <c r="AW123" s="385"/>
      <c r="AX123" s="385"/>
      <c r="AY123" s="385"/>
      <c r="AZ123" s="385"/>
      <c r="BA123" s="385"/>
      <c r="BB123" s="385"/>
      <c r="BC123" s="385"/>
      <c r="BD123" s="385"/>
      <c r="BE123" s="385"/>
      <c r="BF123" s="385"/>
      <c r="BG123" s="385"/>
      <c r="BH123" s="385"/>
      <c r="BI123" s="385"/>
      <c r="BJ123" s="385"/>
      <c r="BK123" s="385"/>
      <c r="BL123" s="385"/>
      <c r="BM123" s="385"/>
      <c r="BN123" s="385"/>
      <c r="BO123" s="385"/>
      <c r="BP123" s="385"/>
      <c r="BQ123" s="385"/>
      <c r="BR123" s="385"/>
      <c r="BS123" s="385"/>
      <c r="BT123" s="385"/>
      <c r="BU123" s="385"/>
      <c r="BV123" s="385"/>
      <c r="BW123" s="385"/>
      <c r="BX123" s="385"/>
      <c r="BY123" s="385"/>
      <c r="BZ123" s="385"/>
      <c r="CA123" s="385"/>
      <c r="CB123" s="385"/>
      <c r="CC123" s="385"/>
    </row>
    <row r="124" spans="1:81" s="386" customFormat="1" ht="24">
      <c r="A124" s="387"/>
      <c r="B124" s="387"/>
      <c r="C124" s="387"/>
      <c r="D124" s="387"/>
      <c r="E124" s="387"/>
      <c r="F124" s="387"/>
      <c r="G124" s="387"/>
      <c r="H124" s="387"/>
      <c r="I124" s="388">
        <v>2500</v>
      </c>
      <c r="J124" s="387">
        <v>114</v>
      </c>
      <c r="K124" s="388">
        <f>I124*J124</f>
        <v>285000</v>
      </c>
      <c r="L124" s="388"/>
      <c r="M124" s="385"/>
      <c r="N124" s="385"/>
      <c r="O124" s="385"/>
      <c r="P124" s="385"/>
      <c r="Q124" s="385"/>
      <c r="R124" s="385"/>
      <c r="S124" s="385"/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I124" s="385"/>
      <c r="AJ124" s="385"/>
      <c r="AK124" s="385"/>
      <c r="AL124" s="385"/>
      <c r="AM124" s="385"/>
      <c r="AN124" s="385"/>
      <c r="AO124" s="385"/>
      <c r="AP124" s="385"/>
      <c r="AQ124" s="385"/>
      <c r="AR124" s="385"/>
      <c r="AS124" s="385"/>
      <c r="AT124" s="385"/>
      <c r="AU124" s="385"/>
      <c r="AV124" s="385"/>
      <c r="AW124" s="385"/>
      <c r="AX124" s="385"/>
      <c r="AY124" s="385"/>
      <c r="AZ124" s="385"/>
      <c r="BA124" s="385"/>
      <c r="BB124" s="385"/>
      <c r="BC124" s="385"/>
      <c r="BD124" s="385"/>
      <c r="BE124" s="385"/>
      <c r="BF124" s="385"/>
      <c r="BG124" s="385"/>
      <c r="BH124" s="385"/>
      <c r="BI124" s="385"/>
      <c r="BJ124" s="385"/>
      <c r="BK124" s="385"/>
      <c r="BL124" s="385"/>
      <c r="BM124" s="385"/>
      <c r="BN124" s="385"/>
      <c r="BO124" s="385"/>
      <c r="BP124" s="385"/>
      <c r="BQ124" s="385"/>
      <c r="BR124" s="385"/>
      <c r="BS124" s="385"/>
      <c r="BT124" s="385"/>
      <c r="BU124" s="385"/>
      <c r="BV124" s="385"/>
      <c r="BW124" s="385"/>
      <c r="BX124" s="385"/>
      <c r="BY124" s="385"/>
      <c r="BZ124" s="385"/>
      <c r="CA124" s="385"/>
      <c r="CB124" s="385"/>
      <c r="CC124" s="385"/>
    </row>
    <row r="125" spans="1:81" ht="24">
      <c r="A125" s="357"/>
      <c r="B125" s="357"/>
      <c r="C125" s="357"/>
      <c r="D125" s="357"/>
      <c r="E125" s="357"/>
      <c r="F125" s="357"/>
      <c r="G125" s="357"/>
      <c r="H125" s="357"/>
      <c r="I125" s="358">
        <v>5000</v>
      </c>
      <c r="J125" s="357">
        <v>148</v>
      </c>
      <c r="K125" s="358">
        <f>I125*J125</f>
        <v>740000</v>
      </c>
      <c r="L125" s="358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</row>
    <row r="126" spans="1:81" ht="24">
      <c r="A126" s="357"/>
      <c r="B126" s="357"/>
      <c r="C126" s="357"/>
      <c r="D126" s="357"/>
      <c r="E126" s="357"/>
      <c r="F126" s="357"/>
      <c r="G126" s="357"/>
      <c r="H126" s="357"/>
      <c r="I126" s="358">
        <v>7500</v>
      </c>
      <c r="J126" s="357">
        <v>102</v>
      </c>
      <c r="K126" s="358">
        <f>I126*J126</f>
        <v>765000</v>
      </c>
      <c r="L126" s="358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</row>
    <row r="127" spans="1:81" ht="24">
      <c r="A127" s="353"/>
      <c r="B127" s="353"/>
      <c r="C127" s="353"/>
      <c r="D127" s="353"/>
      <c r="E127" s="353"/>
      <c r="F127" s="353"/>
      <c r="G127" s="353"/>
      <c r="H127" s="353"/>
      <c r="I127" s="354">
        <v>10000</v>
      </c>
      <c r="J127" s="353">
        <v>65</v>
      </c>
      <c r="K127" s="354">
        <f>I127*J127</f>
        <v>650000</v>
      </c>
      <c r="L127" s="35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</row>
    <row r="128" spans="1:81" ht="24.75" thickBot="1">
      <c r="A128" s="359"/>
      <c r="B128" s="359"/>
      <c r="C128" s="359"/>
      <c r="D128" s="359"/>
      <c r="E128" s="359" t="s">
        <v>18</v>
      </c>
      <c r="F128" s="359"/>
      <c r="G128" s="359"/>
      <c r="H128" s="359"/>
      <c r="I128" s="360"/>
      <c r="J128" s="359">
        <f>SUM(J124:J127)</f>
        <v>429</v>
      </c>
      <c r="K128" s="360">
        <f>SUM(K124:K127)</f>
        <v>2440000</v>
      </c>
      <c r="L128" s="360">
        <f>K128*3</f>
        <v>7320000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</row>
    <row r="129" spans="1:81" ht="24.75" thickBot="1">
      <c r="A129" s="315"/>
      <c r="B129" s="315"/>
      <c r="C129" s="315"/>
      <c r="D129" s="315"/>
      <c r="E129" s="315" t="s">
        <v>33</v>
      </c>
      <c r="F129" s="315"/>
      <c r="G129" s="315"/>
      <c r="H129" s="315"/>
      <c r="I129" s="317"/>
      <c r="J129" s="315"/>
      <c r="K129" s="317">
        <f>K128+K122+K114+K112+K105+K94</f>
        <v>50737260</v>
      </c>
      <c r="L129" s="317">
        <f>K129*3</f>
        <v>152211780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</row>
    <row r="130" spans="1:81" ht="24">
      <c r="A130" s="303">
        <v>11</v>
      </c>
      <c r="B130" s="303">
        <v>2</v>
      </c>
      <c r="C130" s="303">
        <v>0</v>
      </c>
      <c r="D130" s="303">
        <v>0</v>
      </c>
      <c r="E130" s="303" t="s">
        <v>31</v>
      </c>
      <c r="F130" s="303"/>
      <c r="G130" s="303"/>
      <c r="H130" s="303"/>
      <c r="I130" s="304"/>
      <c r="J130" s="303"/>
      <c r="K130" s="304"/>
      <c r="L130" s="30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</row>
    <row r="131" spans="1:81" ht="24">
      <c r="A131" s="361"/>
      <c r="B131" s="362">
        <v>2</v>
      </c>
      <c r="C131" s="362">
        <v>1</v>
      </c>
      <c r="D131" s="362">
        <v>0</v>
      </c>
      <c r="E131" s="363" t="s">
        <v>32</v>
      </c>
      <c r="F131" s="362"/>
      <c r="G131" s="362"/>
      <c r="H131" s="362"/>
      <c r="I131" s="364">
        <v>37240</v>
      </c>
      <c r="J131" s="362">
        <v>13</v>
      </c>
      <c r="K131" s="364">
        <f>I131*J131</f>
        <v>484120</v>
      </c>
      <c r="L131" s="365">
        <f>K131*3</f>
        <v>1452360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</row>
    <row r="132" spans="1:81" ht="24.75" thickBot="1">
      <c r="A132" s="366"/>
      <c r="B132" s="367">
        <v>2</v>
      </c>
      <c r="C132" s="367">
        <v>2</v>
      </c>
      <c r="D132" s="367">
        <v>0</v>
      </c>
      <c r="E132" s="368" t="s">
        <v>155</v>
      </c>
      <c r="F132" s="367"/>
      <c r="G132" s="367"/>
      <c r="H132" s="367"/>
      <c r="I132" s="369">
        <v>29400</v>
      </c>
      <c r="J132" s="367">
        <v>1</v>
      </c>
      <c r="K132" s="364">
        <f>I132*J132</f>
        <v>29400</v>
      </c>
      <c r="L132" s="365">
        <f>I132*J132</f>
        <v>29400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</row>
    <row r="133" spans="1:81" ht="24.75" thickBot="1">
      <c r="A133" s="370"/>
      <c r="B133" s="370"/>
      <c r="C133" s="370"/>
      <c r="D133" s="370"/>
      <c r="E133" s="371" t="s">
        <v>156</v>
      </c>
      <c r="F133" s="370"/>
      <c r="G133" s="370"/>
      <c r="H133" s="370"/>
      <c r="I133" s="372"/>
      <c r="J133" s="370"/>
      <c r="K133" s="372">
        <f>K131+K132</f>
        <v>513520</v>
      </c>
      <c r="L133" s="372">
        <f>K133*3</f>
        <v>1540560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</row>
    <row r="134" spans="1:81" ht="24">
      <c r="A134" s="373"/>
      <c r="B134" s="373"/>
      <c r="C134" s="373"/>
      <c r="D134" s="373"/>
      <c r="E134" s="373" t="s">
        <v>33</v>
      </c>
      <c r="F134" s="373"/>
      <c r="G134" s="373"/>
      <c r="H134" s="373"/>
      <c r="I134" s="374"/>
      <c r="J134" s="373"/>
      <c r="K134" s="374">
        <f>K129+K133</f>
        <v>51250780</v>
      </c>
      <c r="L134" s="374">
        <f>K134*3</f>
        <v>153752340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</row>
    <row r="135" spans="1:81" ht="24">
      <c r="A135" s="303"/>
      <c r="B135" s="303"/>
      <c r="C135" s="303"/>
      <c r="D135" s="303"/>
      <c r="E135" s="303" t="s">
        <v>34</v>
      </c>
      <c r="F135" s="303"/>
      <c r="G135" s="303"/>
      <c r="H135" s="303"/>
      <c r="I135" s="304"/>
      <c r="J135" s="303"/>
      <c r="K135" s="375">
        <v>4058981</v>
      </c>
      <c r="L135" s="304">
        <f>K135*3</f>
        <v>12176943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</row>
    <row r="136" spans="1:81" ht="24.75" thickBot="1">
      <c r="A136" s="352"/>
      <c r="B136" s="352"/>
      <c r="C136" s="352"/>
      <c r="D136" s="352"/>
      <c r="E136" s="352" t="s">
        <v>35</v>
      </c>
      <c r="F136" s="352"/>
      <c r="G136" s="352"/>
      <c r="H136" s="352"/>
      <c r="I136" s="376"/>
      <c r="J136" s="352"/>
      <c r="K136" s="377">
        <v>833914</v>
      </c>
      <c r="L136" s="376">
        <f>K136*3</f>
        <v>2501742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</row>
    <row r="137" spans="1:81" ht="24.75" thickBot="1">
      <c r="A137" s="330"/>
      <c r="B137" s="330"/>
      <c r="C137" s="330"/>
      <c r="D137" s="330"/>
      <c r="E137" s="330" t="s">
        <v>36</v>
      </c>
      <c r="F137" s="330"/>
      <c r="G137" s="330"/>
      <c r="H137" s="330"/>
      <c r="I137" s="332"/>
      <c r="J137" s="330"/>
      <c r="K137" s="332">
        <f>K134-K135-K136</f>
        <v>46357885</v>
      </c>
      <c r="L137" s="332">
        <f>K137*3</f>
        <v>139073655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</row>
    <row r="138" spans="1:81" ht="24">
      <c r="A138" s="291"/>
      <c r="B138" s="291"/>
      <c r="C138" s="291"/>
      <c r="D138" s="291"/>
      <c r="E138" s="291"/>
      <c r="F138" s="291"/>
      <c r="G138" s="291"/>
      <c r="H138" s="291"/>
      <c r="I138" s="378"/>
      <c r="J138" s="291"/>
      <c r="K138" s="291"/>
      <c r="L138" s="378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</row>
    <row r="139" spans="1:81" ht="29.25">
      <c r="A139" s="350" t="s">
        <v>162</v>
      </c>
      <c r="B139" s="350"/>
      <c r="C139" s="350"/>
      <c r="D139" s="350"/>
      <c r="E139" s="350"/>
      <c r="F139" s="350"/>
      <c r="G139" s="350"/>
      <c r="H139" s="350"/>
      <c r="I139" s="379"/>
      <c r="J139" s="350"/>
      <c r="K139" s="350"/>
      <c r="L139" s="379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</row>
    <row r="140" spans="1:81" ht="29.25">
      <c r="A140" s="350"/>
      <c r="B140" s="350"/>
      <c r="C140" s="350"/>
      <c r="D140" s="350"/>
      <c r="E140" s="350"/>
      <c r="F140" s="350"/>
      <c r="G140" s="350"/>
      <c r="H140" s="350"/>
      <c r="I140" s="379"/>
      <c r="J140" s="350"/>
      <c r="K140" s="350"/>
      <c r="L140" s="379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</row>
    <row r="141" spans="1:81" ht="29.25">
      <c r="A141" s="350"/>
      <c r="B141" s="350"/>
      <c r="C141" s="350"/>
      <c r="D141" s="350"/>
      <c r="E141" s="350"/>
      <c r="F141" s="350"/>
      <c r="G141" s="350"/>
      <c r="H141" s="350"/>
      <c r="I141" s="379"/>
      <c r="J141" s="350"/>
      <c r="K141" s="350"/>
      <c r="L141" s="379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</row>
    <row r="142" spans="1:81" ht="29.25">
      <c r="A142" s="350"/>
      <c r="B142" s="350"/>
      <c r="C142" s="350"/>
      <c r="D142" s="350"/>
      <c r="E142" s="350"/>
      <c r="F142" s="350"/>
      <c r="G142" s="350"/>
      <c r="H142" s="350"/>
      <c r="I142" s="379"/>
      <c r="J142" s="350"/>
      <c r="K142" s="350"/>
      <c r="L142" s="37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</row>
    <row r="143" spans="1:81" ht="29.25">
      <c r="A143" s="350"/>
      <c r="B143" s="350"/>
      <c r="C143" s="350"/>
      <c r="D143" s="350"/>
      <c r="E143" s="350"/>
      <c r="F143" s="350"/>
      <c r="G143" s="350"/>
      <c r="H143" s="350"/>
      <c r="I143" s="379"/>
      <c r="J143" s="350"/>
      <c r="K143" s="350"/>
      <c r="L143" s="37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</row>
    <row r="144" spans="1:81" ht="29.25">
      <c r="A144" s="350"/>
      <c r="B144" s="350"/>
      <c r="C144" s="350"/>
      <c r="D144" s="350"/>
      <c r="E144" s="350"/>
      <c r="F144" s="350"/>
      <c r="G144" s="350"/>
      <c r="H144" s="350"/>
      <c r="I144" s="379"/>
      <c r="J144" s="350"/>
      <c r="K144" s="350"/>
      <c r="L144" s="379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</row>
    <row r="145" spans="1:81" ht="29.25">
      <c r="A145" s="350" t="s">
        <v>163</v>
      </c>
      <c r="B145" s="350" t="s">
        <v>164</v>
      </c>
      <c r="C145" s="350"/>
      <c r="D145" s="350"/>
      <c r="E145" s="350"/>
      <c r="F145" s="350"/>
      <c r="G145" s="350"/>
      <c r="H145" s="350"/>
      <c r="I145" s="379"/>
      <c r="J145" s="350"/>
      <c r="K145" s="350"/>
      <c r="L145" s="379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</row>
    <row r="146" spans="1:81" ht="24">
      <c r="A146" s="291"/>
      <c r="B146" s="291"/>
      <c r="C146" s="291"/>
      <c r="D146" s="291"/>
      <c r="E146" s="291"/>
      <c r="F146" s="291"/>
      <c r="G146" s="291"/>
      <c r="H146" s="291"/>
      <c r="I146" s="378"/>
      <c r="J146" s="291"/>
      <c r="K146" s="291"/>
      <c r="L146" s="378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</row>
    <row r="147" spans="1:81" ht="24">
      <c r="A147" s="291"/>
      <c r="B147" s="291"/>
      <c r="C147" s="291"/>
      <c r="D147" s="291"/>
      <c r="E147" s="291"/>
      <c r="F147" s="291"/>
      <c r="G147" s="291"/>
      <c r="H147" s="291"/>
      <c r="I147" s="378"/>
      <c r="J147" s="291"/>
      <c r="K147" s="291"/>
      <c r="L147" s="378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</row>
    <row r="148" spans="1:81" ht="24">
      <c r="A148" s="291"/>
      <c r="B148" s="291"/>
      <c r="C148" s="291"/>
      <c r="D148" s="291"/>
      <c r="E148" s="291"/>
      <c r="F148" s="291"/>
      <c r="G148" s="291"/>
      <c r="H148" s="291"/>
      <c r="I148" s="378"/>
      <c r="J148" s="291"/>
      <c r="K148" s="291"/>
      <c r="L148" s="378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</row>
    <row r="149" spans="1:81" ht="24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</row>
    <row r="150" spans="1:81" ht="24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2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</row>
    <row r="151" spans="1:81" ht="24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2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</row>
    <row r="152" spans="1:81" ht="24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2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</row>
    <row r="153" spans="1:81" ht="24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2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</row>
    <row r="154" spans="1:81" ht="24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2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</row>
    <row r="155" spans="1:81" ht="24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2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</row>
    <row r="156" spans="1:81" ht="24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2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</row>
    <row r="157" spans="1:81" ht="24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2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</row>
    <row r="158" spans="1:81" ht="24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2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</row>
    <row r="159" spans="1:81" ht="24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2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</row>
    <row r="160" spans="1:81" ht="24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2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</row>
    <row r="161" spans="1:81" ht="24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2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</row>
    <row r="162" spans="1:81" ht="24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2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</row>
    <row r="163" spans="1:81" ht="24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2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</row>
    <row r="164" spans="1:81" ht="24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2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</row>
    <row r="165" spans="1:81" ht="24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2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</row>
    <row r="166" spans="1:81" ht="24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2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</row>
    <row r="167" spans="1:81" ht="24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2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</row>
    <row r="168" spans="1:81" ht="24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2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</row>
    <row r="169" spans="1:81" ht="24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2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</row>
    <row r="170" spans="1:81" ht="24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2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</row>
    <row r="171" spans="1:81" ht="24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2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</row>
    <row r="172" spans="1:81" ht="24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2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</row>
    <row r="173" spans="1:81" ht="24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2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</row>
    <row r="174" spans="1:81" ht="24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2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</row>
    <row r="175" spans="1:81" ht="24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2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</row>
    <row r="176" spans="1:81" ht="24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2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</row>
    <row r="177" spans="1:81" ht="24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2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</row>
    <row r="178" spans="1:81" ht="24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2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</row>
    <row r="179" spans="1:81" ht="24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2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</row>
    <row r="180" spans="1:81" ht="24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2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</row>
    <row r="181" spans="1:81" ht="24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2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</row>
    <row r="182" spans="1:81" ht="24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2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</row>
    <row r="183" spans="1:81" ht="24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2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</row>
    <row r="184" spans="1:81" ht="24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2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</row>
    <row r="185" spans="1:81" ht="24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2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</row>
    <row r="186" spans="1:81" ht="24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2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</row>
    <row r="187" spans="1:81" ht="24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2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</row>
    <row r="188" spans="1:81" ht="24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2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</row>
    <row r="189" spans="1:81" ht="24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2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</row>
    <row r="190" spans="1:81" ht="24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2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</row>
    <row r="191" spans="1:81" ht="24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2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</row>
    <row r="192" spans="1:81" ht="24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2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</row>
    <row r="193" spans="1:81" ht="24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2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</row>
    <row r="194" spans="1:81" ht="24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2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</row>
    <row r="195" spans="1:81" ht="24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2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</row>
    <row r="196" spans="1:81" ht="24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2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</row>
    <row r="197" spans="1:81" ht="24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2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</row>
    <row r="198" spans="1:81" ht="24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2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</row>
    <row r="199" spans="1:81" ht="24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2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</row>
    <row r="200" spans="1:81" ht="24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2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</row>
    <row r="201" spans="1:81" ht="24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2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</row>
    <row r="202" spans="1:81" ht="24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2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</row>
    <row r="203" spans="1:81" ht="24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2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</row>
    <row r="204" spans="1:81" ht="24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2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</row>
    <row r="205" spans="1:81" ht="24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2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</row>
    <row r="206" spans="1:81" ht="24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2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</row>
    <row r="207" spans="1:81" ht="24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2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</row>
    <row r="208" spans="1:81" ht="24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2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</row>
    <row r="209" spans="1:81" ht="24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2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</row>
    <row r="210" spans="1:81" ht="24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2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</row>
    <row r="211" spans="1:81" ht="24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2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</row>
    <row r="212" spans="1:81" ht="24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2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</row>
    <row r="213" spans="1:81" ht="24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2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</row>
    <row r="214" spans="1:81" ht="24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2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</row>
    <row r="215" spans="1:81" ht="24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2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</row>
    <row r="216" spans="1:81" ht="24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2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</row>
    <row r="217" spans="1:81" ht="24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2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</row>
    <row r="218" spans="1:81" ht="24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2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</row>
    <row r="219" spans="1:81" ht="24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2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</row>
    <row r="220" spans="1:81" ht="24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2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</row>
    <row r="221" spans="1:81" ht="24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2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</row>
    <row r="222" spans="1:81" ht="24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2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</row>
    <row r="223" spans="1:81" ht="24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2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</row>
    <row r="224" spans="1:81" ht="24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2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</row>
    <row r="225" spans="1:81" ht="24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2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</row>
    <row r="226" spans="1:81" ht="24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2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</row>
    <row r="227" spans="1:81" ht="24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2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</row>
    <row r="228" spans="1:81" ht="24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2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</row>
    <row r="229" spans="1:81" ht="24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2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</row>
    <row r="230" spans="1:81" ht="24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2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</row>
    <row r="231" spans="1:81" ht="24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2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</row>
    <row r="232" spans="1:81" ht="24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2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</row>
    <row r="233" spans="1:81" ht="24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2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</row>
    <row r="234" spans="1:81" ht="24">
      <c r="A234" s="1"/>
      <c r="B234" s="1"/>
      <c r="C234" s="1"/>
      <c r="D234" s="1"/>
      <c r="E234" s="1"/>
      <c r="F234" s="1"/>
      <c r="G234" s="1"/>
      <c r="H234" s="1"/>
      <c r="I234" s="2"/>
      <c r="J234" s="1"/>
      <c r="K234" s="2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</row>
    <row r="235" spans="1:81" ht="24">
      <c r="A235" s="1"/>
      <c r="B235" s="1"/>
      <c r="C235" s="1"/>
      <c r="D235" s="1"/>
      <c r="E235" s="1"/>
      <c r="F235" s="1"/>
      <c r="G235" s="1"/>
      <c r="H235" s="1"/>
      <c r="I235" s="2"/>
      <c r="J235" s="1"/>
      <c r="K235" s="2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</row>
    <row r="236" spans="1:81" ht="24">
      <c r="A236" s="1"/>
      <c r="B236" s="1"/>
      <c r="C236" s="1"/>
      <c r="D236" s="1"/>
      <c r="E236" s="1"/>
      <c r="F236" s="1"/>
      <c r="G236" s="1"/>
      <c r="H236" s="1"/>
      <c r="I236" s="2"/>
      <c r="J236" s="1"/>
      <c r="K236" s="2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</row>
    <row r="237" spans="1:81" ht="24">
      <c r="A237" s="1"/>
      <c r="B237" s="1"/>
      <c r="C237" s="1"/>
      <c r="D237" s="1"/>
      <c r="E237" s="1"/>
      <c r="F237" s="1"/>
      <c r="G237" s="1"/>
      <c r="H237" s="1"/>
      <c r="I237" s="2"/>
      <c r="J237" s="1"/>
      <c r="K237" s="2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</row>
    <row r="238" spans="1:81" ht="24">
      <c r="A238" s="1"/>
      <c r="B238" s="1"/>
      <c r="C238" s="1"/>
      <c r="D238" s="1"/>
      <c r="E238" s="1"/>
      <c r="F238" s="1"/>
      <c r="G238" s="1"/>
      <c r="H238" s="1"/>
      <c r="I238" s="2"/>
      <c r="J238" s="1"/>
      <c r="K238" s="2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</row>
    <row r="239" spans="1:81" ht="24">
      <c r="A239" s="1"/>
      <c r="B239" s="1"/>
      <c r="C239" s="1"/>
      <c r="D239" s="1"/>
      <c r="E239" s="1"/>
      <c r="F239" s="1"/>
      <c r="G239" s="1"/>
      <c r="H239" s="1"/>
      <c r="I239" s="2"/>
      <c r="J239" s="1"/>
      <c r="K239" s="2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</row>
    <row r="240" spans="1:81" ht="24">
      <c r="A240" s="1"/>
      <c r="B240" s="1"/>
      <c r="C240" s="1"/>
      <c r="D240" s="1"/>
      <c r="E240" s="1"/>
      <c r="F240" s="1"/>
      <c r="G240" s="1"/>
      <c r="H240" s="1"/>
      <c r="I240" s="2"/>
      <c r="J240" s="1"/>
      <c r="K240" s="2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</row>
    <row r="241" spans="1:81" ht="24">
      <c r="A241" s="1"/>
      <c r="B241" s="1"/>
      <c r="C241" s="1"/>
      <c r="D241" s="1"/>
      <c r="E241" s="1"/>
      <c r="F241" s="1"/>
      <c r="G241" s="1"/>
      <c r="H241" s="1"/>
      <c r="I241" s="2"/>
      <c r="J241" s="1"/>
      <c r="K241" s="2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</row>
    <row r="242" spans="1:81" ht="24">
      <c r="A242" s="1"/>
      <c r="B242" s="1"/>
      <c r="C242" s="1"/>
      <c r="D242" s="1"/>
      <c r="E242" s="1"/>
      <c r="F242" s="1"/>
      <c r="G242" s="1"/>
      <c r="H242" s="1"/>
      <c r="I242" s="2"/>
      <c r="J242" s="1"/>
      <c r="K242" s="2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</row>
    <row r="243" spans="1:81" ht="24">
      <c r="A243" s="1"/>
      <c r="B243" s="1"/>
      <c r="C243" s="1"/>
      <c r="D243" s="1"/>
      <c r="E243" s="1"/>
      <c r="F243" s="1"/>
      <c r="G243" s="1"/>
      <c r="H243" s="1"/>
      <c r="I243" s="2"/>
      <c r="J243" s="1"/>
      <c r="K243" s="2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</row>
    <row r="244" spans="1:81" ht="24">
      <c r="A244" s="1"/>
      <c r="B244" s="1"/>
      <c r="C244" s="1"/>
      <c r="D244" s="1"/>
      <c r="E244" s="1"/>
      <c r="F244" s="1"/>
      <c r="G244" s="1"/>
      <c r="H244" s="1"/>
      <c r="I244" s="2"/>
      <c r="J244" s="1"/>
      <c r="K244" s="2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</row>
    <row r="245" spans="1:81" ht="24">
      <c r="A245" s="1"/>
      <c r="B245" s="1"/>
      <c r="C245" s="1"/>
      <c r="D245" s="1"/>
      <c r="E245" s="1"/>
      <c r="F245" s="1"/>
      <c r="G245" s="1"/>
      <c r="H245" s="1"/>
      <c r="I245" s="2"/>
      <c r="J245" s="1"/>
      <c r="K245" s="2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</row>
    <row r="246" spans="1:81" ht="24">
      <c r="A246" s="1"/>
      <c r="B246" s="1"/>
      <c r="C246" s="1"/>
      <c r="D246" s="1"/>
      <c r="E246" s="1"/>
      <c r="F246" s="1"/>
      <c r="G246" s="1"/>
      <c r="H246" s="1"/>
      <c r="I246" s="2"/>
      <c r="J246" s="1"/>
      <c r="K246" s="2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</row>
    <row r="247" spans="1:81" ht="24">
      <c r="A247" s="1"/>
      <c r="B247" s="1"/>
      <c r="C247" s="1"/>
      <c r="D247" s="1"/>
      <c r="E247" s="1"/>
      <c r="F247" s="1"/>
      <c r="G247" s="1"/>
      <c r="H247" s="1"/>
      <c r="I247" s="2"/>
      <c r="J247" s="1"/>
      <c r="K247" s="2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</row>
    <row r="248" spans="1:81" ht="24">
      <c r="A248" s="1"/>
      <c r="B248" s="1"/>
      <c r="C248" s="1"/>
      <c r="D248" s="1"/>
      <c r="E248" s="1"/>
      <c r="F248" s="1"/>
      <c r="G248" s="1"/>
      <c r="H248" s="1"/>
      <c r="I248" s="2"/>
      <c r="J248" s="1"/>
      <c r="K248" s="2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</row>
    <row r="249" spans="1:81" ht="24">
      <c r="A249" s="1"/>
      <c r="B249" s="1"/>
      <c r="C249" s="1"/>
      <c r="D249" s="1"/>
      <c r="E249" s="1"/>
      <c r="F249" s="1"/>
      <c r="G249" s="1"/>
      <c r="H249" s="1"/>
      <c r="I249" s="2"/>
      <c r="J249" s="1"/>
      <c r="K249" s="2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</row>
    <row r="250" spans="1:81" ht="24">
      <c r="A250" s="1"/>
      <c r="B250" s="1"/>
      <c r="C250" s="1"/>
      <c r="D250" s="1"/>
      <c r="E250" s="1"/>
      <c r="F250" s="1"/>
      <c r="G250" s="1"/>
      <c r="H250" s="1"/>
      <c r="I250" s="2"/>
      <c r="J250" s="1"/>
      <c r="K250" s="2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</row>
    <row r="251" spans="1:81" ht="24">
      <c r="A251" s="1"/>
      <c r="B251" s="1"/>
      <c r="C251" s="1"/>
      <c r="D251" s="1"/>
      <c r="E251" s="1"/>
      <c r="F251" s="1"/>
      <c r="G251" s="1"/>
      <c r="H251" s="1"/>
      <c r="I251" s="2"/>
      <c r="J251" s="1"/>
      <c r="K251" s="2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</row>
    <row r="252" spans="1:81" ht="24">
      <c r="A252" s="1"/>
      <c r="B252" s="1"/>
      <c r="C252" s="1"/>
      <c r="D252" s="1"/>
      <c r="E252" s="1"/>
      <c r="F252" s="1"/>
      <c r="G252" s="1"/>
      <c r="H252" s="1"/>
      <c r="I252" s="2"/>
      <c r="J252" s="1"/>
      <c r="K252" s="2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</row>
    <row r="253" spans="1:81" ht="24">
      <c r="A253" s="1"/>
      <c r="B253" s="1"/>
      <c r="C253" s="1"/>
      <c r="D253" s="1"/>
      <c r="E253" s="1"/>
      <c r="F253" s="1"/>
      <c r="G253" s="1"/>
      <c r="H253" s="1"/>
      <c r="I253" s="2"/>
      <c r="J253" s="1"/>
      <c r="K253" s="2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</row>
    <row r="254" spans="1:81" ht="24">
      <c r="A254" s="1"/>
      <c r="B254" s="1"/>
      <c r="C254" s="1"/>
      <c r="D254" s="1"/>
      <c r="E254" s="1"/>
      <c r="F254" s="1"/>
      <c r="G254" s="1"/>
      <c r="H254" s="1"/>
      <c r="I254" s="2"/>
      <c r="J254" s="1"/>
      <c r="K254" s="2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</row>
    <row r="255" spans="1:81" ht="24">
      <c r="A255" s="1"/>
      <c r="B255" s="1"/>
      <c r="C255" s="1"/>
      <c r="D255" s="1"/>
      <c r="E255" s="1"/>
      <c r="F255" s="1"/>
      <c r="G255" s="1"/>
      <c r="H255" s="1"/>
      <c r="I255" s="2"/>
      <c r="J255" s="1"/>
      <c r="K255" s="2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</row>
    <row r="256" spans="1:81" ht="24">
      <c r="A256" s="1"/>
      <c r="B256" s="1"/>
      <c r="C256" s="1"/>
      <c r="D256" s="1"/>
      <c r="E256" s="1"/>
      <c r="F256" s="1"/>
      <c r="G256" s="1"/>
      <c r="H256" s="1"/>
      <c r="I256" s="2"/>
      <c r="J256" s="1"/>
      <c r="K256" s="2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</row>
    <row r="257" spans="1:81" ht="24">
      <c r="A257" s="1"/>
      <c r="B257" s="1"/>
      <c r="C257" s="1"/>
      <c r="D257" s="1"/>
      <c r="E257" s="1"/>
      <c r="F257" s="1"/>
      <c r="G257" s="1"/>
      <c r="H257" s="1"/>
      <c r="I257" s="2"/>
      <c r="J257" s="1"/>
      <c r="K257" s="2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</row>
    <row r="258" spans="1:81" ht="24">
      <c r="A258" s="1"/>
      <c r="B258" s="1"/>
      <c r="C258" s="1"/>
      <c r="D258" s="1"/>
      <c r="E258" s="1"/>
      <c r="F258" s="1"/>
      <c r="G258" s="1"/>
      <c r="H258" s="1"/>
      <c r="I258" s="2"/>
      <c r="J258" s="1"/>
      <c r="K258" s="2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</row>
    <row r="259" spans="1:81" ht="24">
      <c r="A259" s="1"/>
      <c r="B259" s="1"/>
      <c r="C259" s="1"/>
      <c r="D259" s="1"/>
      <c r="E259" s="1"/>
      <c r="F259" s="1"/>
      <c r="G259" s="1"/>
      <c r="H259" s="1"/>
      <c r="I259" s="2"/>
      <c r="J259" s="1"/>
      <c r="K259" s="2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</row>
    <row r="260" spans="1:81" ht="24">
      <c r="A260" s="1"/>
      <c r="B260" s="1"/>
      <c r="C260" s="1"/>
      <c r="D260" s="1"/>
      <c r="E260" s="1"/>
      <c r="F260" s="1"/>
      <c r="G260" s="1"/>
      <c r="H260" s="1"/>
      <c r="I260" s="2"/>
      <c r="J260" s="1"/>
      <c r="K260" s="2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</row>
    <row r="261" spans="1:81" ht="24">
      <c r="A261" s="1"/>
      <c r="B261" s="1"/>
      <c r="C261" s="1"/>
      <c r="D261" s="1"/>
      <c r="E261" s="1"/>
      <c r="F261" s="1"/>
      <c r="G261" s="1"/>
      <c r="H261" s="1"/>
      <c r="I261" s="2"/>
      <c r="J261" s="1"/>
      <c r="K261" s="2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</row>
    <row r="262" spans="1:81" ht="24">
      <c r="A262" s="1"/>
      <c r="B262" s="1"/>
      <c r="C262" s="1"/>
      <c r="D262" s="1"/>
      <c r="E262" s="1"/>
      <c r="F262" s="1"/>
      <c r="G262" s="1"/>
      <c r="H262" s="1"/>
      <c r="I262" s="2"/>
      <c r="J262" s="1"/>
      <c r="K262" s="2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</row>
    <row r="263" spans="1:81" ht="24">
      <c r="A263" s="1"/>
      <c r="B263" s="1"/>
      <c r="C263" s="1"/>
      <c r="D263" s="1"/>
      <c r="E263" s="1"/>
      <c r="F263" s="1"/>
      <c r="G263" s="1"/>
      <c r="H263" s="1"/>
      <c r="I263" s="2"/>
      <c r="J263" s="1"/>
      <c r="K263" s="2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</row>
    <row r="264" spans="1:81" ht="24">
      <c r="A264" s="1"/>
      <c r="B264" s="1"/>
      <c r="C264" s="1"/>
      <c r="D264" s="1"/>
      <c r="E264" s="1"/>
      <c r="F264" s="1"/>
      <c r="G264" s="1"/>
      <c r="H264" s="1"/>
      <c r="I264" s="2"/>
      <c r="J264" s="1"/>
      <c r="K264" s="2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</row>
    <row r="265" spans="1:81" ht="24">
      <c r="A265" s="1"/>
      <c r="B265" s="1"/>
      <c r="C265" s="1"/>
      <c r="D265" s="1"/>
      <c r="E265" s="1"/>
      <c r="F265" s="1"/>
      <c r="G265" s="1"/>
      <c r="H265" s="1"/>
      <c r="I265" s="2"/>
      <c r="J265" s="1"/>
      <c r="K265" s="2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</row>
    <row r="266" spans="1:81" ht="24">
      <c r="A266" s="1"/>
      <c r="B266" s="1"/>
      <c r="C266" s="1"/>
      <c r="D266" s="1"/>
      <c r="E266" s="1"/>
      <c r="F266" s="1"/>
      <c r="G266" s="1"/>
      <c r="H266" s="1"/>
      <c r="I266" s="2"/>
      <c r="J266" s="1"/>
      <c r="K266" s="2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</row>
    <row r="267" spans="1:81" ht="24">
      <c r="A267" s="1"/>
      <c r="B267" s="1"/>
      <c r="C267" s="1"/>
      <c r="D267" s="1"/>
      <c r="E267" s="1"/>
      <c r="F267" s="1"/>
      <c r="G267" s="1"/>
      <c r="H267" s="1"/>
      <c r="I267" s="2"/>
      <c r="J267" s="1"/>
      <c r="K267" s="2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</row>
    <row r="268" spans="1:81" ht="24">
      <c r="A268" s="1"/>
      <c r="B268" s="1"/>
      <c r="C268" s="1"/>
      <c r="D268" s="1"/>
      <c r="E268" s="1"/>
      <c r="F268" s="1"/>
      <c r="G268" s="1"/>
      <c r="H268" s="1"/>
      <c r="I268" s="2"/>
      <c r="J268" s="1"/>
      <c r="K268" s="2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</row>
    <row r="269" spans="1:81" ht="24">
      <c r="A269" s="1"/>
      <c r="B269" s="1"/>
      <c r="C269" s="1"/>
      <c r="D269" s="1"/>
      <c r="E269" s="1"/>
      <c r="F269" s="1"/>
      <c r="G269" s="1"/>
      <c r="H269" s="1"/>
      <c r="I269" s="2"/>
      <c r="J269" s="1"/>
      <c r="K269" s="2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</row>
    <row r="270" spans="1:81" ht="24">
      <c r="A270" s="1"/>
      <c r="B270" s="1"/>
      <c r="C270" s="1"/>
      <c r="D270" s="1"/>
      <c r="E270" s="1"/>
      <c r="F270" s="1"/>
      <c r="G270" s="1"/>
      <c r="H270" s="1"/>
      <c r="I270" s="2"/>
      <c r="J270" s="1"/>
      <c r="K270" s="2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</row>
    <row r="271" spans="1:81" ht="24">
      <c r="A271" s="1"/>
      <c r="B271" s="1"/>
      <c r="C271" s="1"/>
      <c r="D271" s="1"/>
      <c r="E271" s="1"/>
      <c r="F271" s="1"/>
      <c r="G271" s="1"/>
      <c r="H271" s="1"/>
      <c r="I271" s="2"/>
      <c r="J271" s="1"/>
      <c r="K271" s="2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</row>
    <row r="272" spans="1:81" ht="24">
      <c r="A272" s="1"/>
      <c r="B272" s="1"/>
      <c r="C272" s="1"/>
      <c r="D272" s="1"/>
      <c r="E272" s="1"/>
      <c r="F272" s="1"/>
      <c r="G272" s="1"/>
      <c r="H272" s="1"/>
      <c r="I272" s="2"/>
      <c r="J272" s="1"/>
      <c r="K272" s="2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</row>
    <row r="273" spans="1:81" ht="24">
      <c r="A273" s="1"/>
      <c r="B273" s="1"/>
      <c r="C273" s="1"/>
      <c r="D273" s="1"/>
      <c r="E273" s="1"/>
      <c r="F273" s="1"/>
      <c r="G273" s="1"/>
      <c r="H273" s="1"/>
      <c r="I273" s="2"/>
      <c r="J273" s="1"/>
      <c r="K273" s="2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</row>
    <row r="274" spans="1:81" ht="24">
      <c r="A274" s="1"/>
      <c r="B274" s="1"/>
      <c r="C274" s="1"/>
      <c r="D274" s="1"/>
      <c r="E274" s="1"/>
      <c r="F274" s="1"/>
      <c r="G274" s="1"/>
      <c r="H274" s="1"/>
      <c r="I274" s="2"/>
      <c r="J274" s="1"/>
      <c r="K274" s="2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</row>
    <row r="275" spans="1:81" ht="24">
      <c r="A275" s="1"/>
      <c r="B275" s="1"/>
      <c r="C275" s="1"/>
      <c r="D275" s="1"/>
      <c r="E275" s="1"/>
      <c r="F275" s="1"/>
      <c r="G275" s="1"/>
      <c r="H275" s="1"/>
      <c r="I275" s="2"/>
      <c r="J275" s="1"/>
      <c r="K275" s="2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</row>
    <row r="276" spans="1:81" ht="24">
      <c r="A276" s="1"/>
      <c r="B276" s="1"/>
      <c r="C276" s="1"/>
      <c r="D276" s="1"/>
      <c r="E276" s="1"/>
      <c r="F276" s="1"/>
      <c r="G276" s="1"/>
      <c r="H276" s="1"/>
      <c r="I276" s="2"/>
      <c r="J276" s="1"/>
      <c r="K276" s="2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</row>
    <row r="277" spans="1:81" ht="24">
      <c r="A277" s="1"/>
      <c r="B277" s="1"/>
      <c r="C277" s="1"/>
      <c r="D277" s="1"/>
      <c r="E277" s="1"/>
      <c r="F277" s="1"/>
      <c r="G277" s="1"/>
      <c r="H277" s="1"/>
      <c r="I277" s="2"/>
      <c r="J277" s="1"/>
      <c r="K277" s="2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</row>
    <row r="278" spans="1:81" ht="24">
      <c r="A278" s="1"/>
      <c r="B278" s="1"/>
      <c r="C278" s="1"/>
      <c r="D278" s="1"/>
      <c r="E278" s="1"/>
      <c r="F278" s="1"/>
      <c r="G278" s="1"/>
      <c r="H278" s="1"/>
      <c r="I278" s="2"/>
      <c r="J278" s="1"/>
      <c r="K278" s="2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</row>
    <row r="279" spans="1:81" ht="24">
      <c r="A279" s="1"/>
      <c r="B279" s="1"/>
      <c r="C279" s="1"/>
      <c r="D279" s="1"/>
      <c r="E279" s="1"/>
      <c r="F279" s="1"/>
      <c r="G279" s="1"/>
      <c r="H279" s="1"/>
      <c r="I279" s="2"/>
      <c r="J279" s="1"/>
      <c r="K279" s="2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</row>
    <row r="280" spans="1:81" ht="24">
      <c r="A280" s="1"/>
      <c r="B280" s="1"/>
      <c r="C280" s="1"/>
      <c r="D280" s="1"/>
      <c r="E280" s="1"/>
      <c r="F280" s="1"/>
      <c r="G280" s="1"/>
      <c r="H280" s="1"/>
      <c r="I280" s="2"/>
      <c r="J280" s="1"/>
      <c r="K280" s="2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</row>
    <row r="281" spans="1:81" ht="24">
      <c r="A281" s="1"/>
      <c r="B281" s="1"/>
      <c r="C281" s="1"/>
      <c r="D281" s="1"/>
      <c r="E281" s="1"/>
      <c r="F281" s="1"/>
      <c r="G281" s="1"/>
      <c r="H281" s="1"/>
      <c r="I281" s="2"/>
      <c r="J281" s="1"/>
      <c r="K281" s="2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</row>
    <row r="282" spans="1:81" ht="24">
      <c r="A282" s="1"/>
      <c r="B282" s="1"/>
      <c r="C282" s="1"/>
      <c r="D282" s="1"/>
      <c r="E282" s="1"/>
      <c r="F282" s="1"/>
      <c r="G282" s="1"/>
      <c r="H282" s="1"/>
      <c r="I282" s="2"/>
      <c r="J282" s="1"/>
      <c r="K282" s="2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</row>
    <row r="283" spans="1:81" ht="24">
      <c r="A283" s="1"/>
      <c r="B283" s="1"/>
      <c r="C283" s="1"/>
      <c r="D283" s="1"/>
      <c r="E283" s="1"/>
      <c r="F283" s="1"/>
      <c r="G283" s="1"/>
      <c r="H283" s="1"/>
      <c r="I283" s="2"/>
      <c r="J283" s="1"/>
      <c r="K283" s="2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</row>
    <row r="284" spans="1:81" ht="24">
      <c r="A284" s="1"/>
      <c r="B284" s="1"/>
      <c r="C284" s="1"/>
      <c r="D284" s="1"/>
      <c r="E284" s="1"/>
      <c r="F284" s="1"/>
      <c r="G284" s="1"/>
      <c r="H284" s="1"/>
      <c r="I284" s="2"/>
      <c r="J284" s="1"/>
      <c r="K284" s="2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</row>
    <row r="285" spans="1:81" ht="24">
      <c r="A285" s="1"/>
      <c r="B285" s="1"/>
      <c r="C285" s="1"/>
      <c r="D285" s="1"/>
      <c r="E285" s="1"/>
      <c r="F285" s="1"/>
      <c r="G285" s="1"/>
      <c r="H285" s="1"/>
      <c r="I285" s="2"/>
      <c r="J285" s="1"/>
      <c r="K285" s="2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</row>
    <row r="286" spans="1:81" ht="24">
      <c r="A286" s="1"/>
      <c r="B286" s="1"/>
      <c r="C286" s="1"/>
      <c r="D286" s="1"/>
      <c r="E286" s="1"/>
      <c r="F286" s="1"/>
      <c r="G286" s="1"/>
      <c r="H286" s="1"/>
      <c r="I286" s="2"/>
      <c r="J286" s="1"/>
      <c r="K286" s="2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</row>
    <row r="287" spans="1:81" ht="24">
      <c r="A287" s="1"/>
      <c r="B287" s="1"/>
      <c r="C287" s="1"/>
      <c r="D287" s="1"/>
      <c r="E287" s="1"/>
      <c r="F287" s="1"/>
      <c r="G287" s="1"/>
      <c r="H287" s="1"/>
      <c r="I287" s="2"/>
      <c r="J287" s="1"/>
      <c r="K287" s="2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</row>
    <row r="288" spans="1:81" ht="24">
      <c r="A288" s="1"/>
      <c r="B288" s="1"/>
      <c r="C288" s="1"/>
      <c r="D288" s="1"/>
      <c r="E288" s="1"/>
      <c r="F288" s="1"/>
      <c r="G288" s="1"/>
      <c r="H288" s="1"/>
      <c r="I288" s="2"/>
      <c r="J288" s="1"/>
      <c r="K288" s="2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</row>
    <row r="289" spans="1:81" ht="24">
      <c r="A289" s="1"/>
      <c r="B289" s="1"/>
      <c r="C289" s="1"/>
      <c r="D289" s="1"/>
      <c r="E289" s="1"/>
      <c r="F289" s="1"/>
      <c r="G289" s="1"/>
      <c r="H289" s="1"/>
      <c r="I289" s="2"/>
      <c r="J289" s="1"/>
      <c r="K289" s="2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</row>
    <row r="290" spans="1:81" ht="24">
      <c r="A290" s="1"/>
      <c r="B290" s="1"/>
      <c r="C290" s="1"/>
      <c r="D290" s="1"/>
      <c r="E290" s="1"/>
      <c r="F290" s="1"/>
      <c r="G290" s="1"/>
      <c r="H290" s="1"/>
      <c r="I290" s="2"/>
      <c r="J290" s="1"/>
      <c r="K290" s="2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</row>
    <row r="291" spans="1:81" ht="24">
      <c r="A291" s="1"/>
      <c r="B291" s="1"/>
      <c r="C291" s="1"/>
      <c r="D291" s="1"/>
      <c r="E291" s="1"/>
      <c r="F291" s="1"/>
      <c r="G291" s="1"/>
      <c r="H291" s="1"/>
      <c r="I291" s="2"/>
      <c r="J291" s="1"/>
      <c r="K291" s="2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</row>
    <row r="292" spans="1:81" ht="24">
      <c r="A292" s="1"/>
      <c r="B292" s="1"/>
      <c r="C292" s="1"/>
      <c r="D292" s="1"/>
      <c r="E292" s="1"/>
      <c r="F292" s="1"/>
      <c r="G292" s="1"/>
      <c r="H292" s="1"/>
      <c r="I292" s="2"/>
      <c r="J292" s="1"/>
      <c r="K292" s="2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</row>
    <row r="293" spans="1:81" ht="24">
      <c r="A293" s="1"/>
      <c r="B293" s="1"/>
      <c r="C293" s="1"/>
      <c r="D293" s="1"/>
      <c r="E293" s="1"/>
      <c r="F293" s="1"/>
      <c r="G293" s="1"/>
      <c r="H293" s="1"/>
      <c r="I293" s="2"/>
      <c r="J293" s="1"/>
      <c r="K293" s="2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</row>
    <row r="294" spans="1:81" ht="24">
      <c r="A294" s="1"/>
      <c r="B294" s="1"/>
      <c r="C294" s="1"/>
      <c r="D294" s="1"/>
      <c r="E294" s="1"/>
      <c r="F294" s="1"/>
      <c r="G294" s="1"/>
      <c r="H294" s="1"/>
      <c r="I294" s="2"/>
      <c r="J294" s="1"/>
      <c r="K294" s="2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</row>
    <row r="295" spans="1:81" ht="24">
      <c r="A295" s="1"/>
      <c r="B295" s="1"/>
      <c r="C295" s="1"/>
      <c r="D295" s="1"/>
      <c r="E295" s="1"/>
      <c r="F295" s="1"/>
      <c r="G295" s="1"/>
      <c r="H295" s="1"/>
      <c r="I295" s="2"/>
      <c r="J295" s="1"/>
      <c r="K295" s="2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</row>
    <row r="296" spans="1:81" ht="24">
      <c r="A296" s="1"/>
      <c r="B296" s="1"/>
      <c r="C296" s="1"/>
      <c r="D296" s="1"/>
      <c r="E296" s="1"/>
      <c r="F296" s="1"/>
      <c r="G296" s="1"/>
      <c r="H296" s="1"/>
      <c r="I296" s="2"/>
      <c r="J296" s="1"/>
      <c r="K296" s="2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</row>
    <row r="297" spans="1:81" ht="24">
      <c r="A297" s="1"/>
      <c r="B297" s="1"/>
      <c r="C297" s="1"/>
      <c r="D297" s="1"/>
      <c r="E297" s="1"/>
      <c r="F297" s="1"/>
      <c r="G297" s="1"/>
      <c r="H297" s="1"/>
      <c r="I297" s="2"/>
      <c r="J297" s="1"/>
      <c r="K297" s="2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</row>
    <row r="298" spans="1:81" ht="24">
      <c r="A298" s="1"/>
      <c r="B298" s="1"/>
      <c r="C298" s="1"/>
      <c r="D298" s="1"/>
      <c r="E298" s="1"/>
      <c r="F298" s="1"/>
      <c r="G298" s="1"/>
      <c r="H298" s="1"/>
      <c r="I298" s="2"/>
      <c r="J298" s="1"/>
      <c r="K298" s="2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</row>
    <row r="299" spans="1:81" ht="24">
      <c r="A299" s="1"/>
      <c r="B299" s="1"/>
      <c r="C299" s="1"/>
      <c r="D299" s="1"/>
      <c r="E299" s="1"/>
      <c r="F299" s="1"/>
      <c r="G299" s="1"/>
      <c r="H299" s="1"/>
      <c r="I299" s="2"/>
      <c r="J299" s="1"/>
      <c r="K299" s="2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</row>
    <row r="300" spans="1:81" ht="24">
      <c r="A300" s="1"/>
      <c r="B300" s="1"/>
      <c r="C300" s="1"/>
      <c r="D300" s="1"/>
      <c r="E300" s="1"/>
      <c r="F300" s="1"/>
      <c r="G300" s="1"/>
      <c r="H300" s="1"/>
      <c r="I300" s="2"/>
      <c r="J300" s="1"/>
      <c r="K300" s="2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</row>
    <row r="301" spans="1:81" ht="24">
      <c r="A301" s="1"/>
      <c r="B301" s="1"/>
      <c r="C301" s="1"/>
      <c r="D301" s="1"/>
      <c r="E301" s="1"/>
      <c r="F301" s="1"/>
      <c r="G301" s="1"/>
      <c r="H301" s="1"/>
      <c r="I301" s="2"/>
      <c r="J301" s="1"/>
      <c r="K301" s="2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</row>
    <row r="302" spans="1:81" ht="24">
      <c r="A302" s="1"/>
      <c r="B302" s="1"/>
      <c r="C302" s="1"/>
      <c r="D302" s="1"/>
      <c r="E302" s="1"/>
      <c r="F302" s="1"/>
      <c r="G302" s="1"/>
      <c r="H302" s="1"/>
      <c r="I302" s="2"/>
      <c r="J302" s="1"/>
      <c r="K302" s="2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</row>
    <row r="303" spans="1:81" ht="24">
      <c r="A303" s="1"/>
      <c r="B303" s="1"/>
      <c r="C303" s="1"/>
      <c r="D303" s="1"/>
      <c r="E303" s="1"/>
      <c r="F303" s="1"/>
      <c r="G303" s="1"/>
      <c r="H303" s="1"/>
      <c r="I303" s="2"/>
      <c r="J303" s="1"/>
      <c r="K303" s="2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</row>
    <row r="304" spans="1:81" ht="24">
      <c r="A304" s="1"/>
      <c r="B304" s="1"/>
      <c r="C304" s="1"/>
      <c r="D304" s="1"/>
      <c r="E304" s="1"/>
      <c r="F304" s="1"/>
      <c r="G304" s="1"/>
      <c r="H304" s="1"/>
      <c r="I304" s="2"/>
      <c r="J304" s="1"/>
      <c r="K304" s="2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</row>
    <row r="305" spans="1:81" ht="24">
      <c r="A305" s="1"/>
      <c r="B305" s="1"/>
      <c r="C305" s="1"/>
      <c r="D305" s="1"/>
      <c r="E305" s="1"/>
      <c r="F305" s="1"/>
      <c r="G305" s="1"/>
      <c r="H305" s="1"/>
      <c r="I305" s="2"/>
      <c r="J305" s="1"/>
      <c r="K305" s="2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</row>
    <row r="306" spans="1:81" ht="24">
      <c r="A306" s="1"/>
      <c r="B306" s="1"/>
      <c r="C306" s="1"/>
      <c r="D306" s="1"/>
      <c r="E306" s="1"/>
      <c r="F306" s="1"/>
      <c r="G306" s="1"/>
      <c r="H306" s="1"/>
      <c r="I306" s="2"/>
      <c r="J306" s="1"/>
      <c r="K306" s="2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</row>
    <row r="307" spans="1:81" ht="24">
      <c r="A307" s="1"/>
      <c r="B307" s="1"/>
      <c r="C307" s="1"/>
      <c r="D307" s="1"/>
      <c r="E307" s="1"/>
      <c r="F307" s="1"/>
      <c r="G307" s="1"/>
      <c r="H307" s="1"/>
      <c r="I307" s="2"/>
      <c r="J307" s="1"/>
      <c r="K307" s="2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</row>
    <row r="308" spans="1:81" ht="24">
      <c r="A308" s="1"/>
      <c r="B308" s="1"/>
      <c r="C308" s="1"/>
      <c r="D308" s="1"/>
      <c r="E308" s="1"/>
      <c r="F308" s="1"/>
      <c r="G308" s="1"/>
      <c r="H308" s="1"/>
      <c r="I308" s="2"/>
      <c r="J308" s="1"/>
      <c r="K308" s="2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</row>
    <row r="309" spans="1:81" ht="24">
      <c r="A309" s="1"/>
      <c r="B309" s="1"/>
      <c r="C309" s="1"/>
      <c r="D309" s="1"/>
      <c r="E309" s="1"/>
      <c r="F309" s="1"/>
      <c r="G309" s="1"/>
      <c r="H309" s="1"/>
      <c r="I309" s="2"/>
      <c r="J309" s="1"/>
      <c r="K309" s="2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</row>
    <row r="310" spans="1:81" ht="24">
      <c r="A310" s="1"/>
      <c r="B310" s="1"/>
      <c r="C310" s="1"/>
      <c r="D310" s="1"/>
      <c r="E310" s="1"/>
      <c r="F310" s="1"/>
      <c r="G310" s="1"/>
      <c r="H310" s="1"/>
      <c r="I310" s="2"/>
      <c r="J310" s="1"/>
      <c r="K310" s="2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</row>
    <row r="311" spans="1:81" ht="24">
      <c r="A311" s="1"/>
      <c r="B311" s="1"/>
      <c r="C311" s="1"/>
      <c r="D311" s="1"/>
      <c r="E311" s="1"/>
      <c r="F311" s="1"/>
      <c r="G311" s="1"/>
      <c r="H311" s="1"/>
      <c r="I311" s="2"/>
      <c r="J311" s="1"/>
      <c r="K311" s="2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</row>
    <row r="312" spans="1:81" ht="24">
      <c r="A312" s="1"/>
      <c r="B312" s="1"/>
      <c r="C312" s="1"/>
      <c r="D312" s="1"/>
      <c r="E312" s="1"/>
      <c r="F312" s="1"/>
      <c r="G312" s="1"/>
      <c r="H312" s="1"/>
      <c r="I312" s="2"/>
      <c r="J312" s="1"/>
      <c r="K312" s="2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</row>
    <row r="313" spans="1:81" ht="24">
      <c r="A313" s="1"/>
      <c r="B313" s="1"/>
      <c r="C313" s="1"/>
      <c r="D313" s="1"/>
      <c r="E313" s="1"/>
      <c r="F313" s="1"/>
      <c r="G313" s="1"/>
      <c r="H313" s="1"/>
      <c r="I313" s="2"/>
      <c r="J313" s="1"/>
      <c r="K313" s="2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</row>
    <row r="314" spans="1:81" ht="24">
      <c r="A314" s="1"/>
      <c r="B314" s="1"/>
      <c r="C314" s="1"/>
      <c r="D314" s="1"/>
      <c r="E314" s="1"/>
      <c r="F314" s="1"/>
      <c r="G314" s="1"/>
      <c r="H314" s="1"/>
      <c r="I314" s="2"/>
      <c r="J314" s="1"/>
      <c r="K314" s="2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</row>
    <row r="315" spans="1:81" ht="24">
      <c r="A315" s="1"/>
      <c r="B315" s="1"/>
      <c r="C315" s="1"/>
      <c r="D315" s="1"/>
      <c r="E315" s="1"/>
      <c r="F315" s="1"/>
      <c r="G315" s="1"/>
      <c r="H315" s="1"/>
      <c r="I315" s="2"/>
      <c r="J315" s="1"/>
      <c r="K315" s="2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</row>
    <row r="316" spans="1:81" ht="24">
      <c r="A316" s="1"/>
      <c r="B316" s="1"/>
      <c r="C316" s="1"/>
      <c r="D316" s="1"/>
      <c r="E316" s="1"/>
      <c r="F316" s="1"/>
      <c r="G316" s="1"/>
      <c r="H316" s="1"/>
      <c r="I316" s="2"/>
      <c r="J316" s="1"/>
      <c r="K316" s="2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</row>
    <row r="317" spans="1:81" ht="24">
      <c r="A317" s="1"/>
      <c r="B317" s="1"/>
      <c r="C317" s="1"/>
      <c r="D317" s="1"/>
      <c r="E317" s="1"/>
      <c r="F317" s="1"/>
      <c r="G317" s="1"/>
      <c r="H317" s="1"/>
      <c r="I317" s="2"/>
      <c r="J317" s="1"/>
      <c r="K317" s="2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</row>
    <row r="318" spans="1:81" ht="24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2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</row>
    <row r="319" spans="1:81" ht="24">
      <c r="A319" s="1"/>
      <c r="B319" s="1"/>
      <c r="C319" s="1"/>
      <c r="D319" s="1"/>
      <c r="E319" s="1"/>
      <c r="F319" s="1"/>
      <c r="G319" s="1"/>
      <c r="H319" s="1"/>
      <c r="I319" s="2"/>
      <c r="J319" s="1"/>
      <c r="K319" s="2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</row>
    <row r="320" spans="1:81" ht="24">
      <c r="A320" s="1"/>
      <c r="B320" s="1"/>
      <c r="C320" s="1"/>
      <c r="D320" s="1"/>
      <c r="E320" s="1"/>
      <c r="F320" s="1"/>
      <c r="G320" s="1"/>
      <c r="H320" s="1"/>
      <c r="I320" s="2"/>
      <c r="J320" s="1"/>
      <c r="K320" s="2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</row>
    <row r="321" spans="1:81" ht="24">
      <c r="A321" s="1"/>
      <c r="B321" s="1"/>
      <c r="C321" s="1"/>
      <c r="D321" s="1"/>
      <c r="E321" s="1"/>
      <c r="F321" s="1"/>
      <c r="G321" s="1"/>
      <c r="H321" s="1"/>
      <c r="I321" s="2"/>
      <c r="J321" s="1"/>
      <c r="K321" s="2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</row>
    <row r="322" spans="1:81" ht="24">
      <c r="A322" s="1"/>
      <c r="B322" s="1"/>
      <c r="C322" s="1"/>
      <c r="D322" s="1"/>
      <c r="E322" s="1"/>
      <c r="F322" s="1"/>
      <c r="G322" s="1"/>
      <c r="H322" s="1"/>
      <c r="I322" s="2"/>
      <c r="J322" s="1"/>
      <c r="K322" s="2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</row>
    <row r="323" spans="1:81" ht="24">
      <c r="A323" s="1"/>
      <c r="B323" s="1"/>
      <c r="C323" s="1"/>
      <c r="D323" s="1"/>
      <c r="E323" s="1"/>
      <c r="F323" s="1"/>
      <c r="G323" s="1"/>
      <c r="H323" s="1"/>
      <c r="I323" s="2"/>
      <c r="J323" s="1"/>
      <c r="K323" s="2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</row>
    <row r="324" spans="1:81" ht="24">
      <c r="A324" s="1"/>
      <c r="B324" s="1"/>
      <c r="C324" s="1"/>
      <c r="D324" s="1"/>
      <c r="E324" s="1"/>
      <c r="F324" s="1"/>
      <c r="G324" s="1"/>
      <c r="H324" s="1"/>
      <c r="I324" s="2"/>
      <c r="J324" s="1"/>
      <c r="K324" s="2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</row>
    <row r="325" spans="1:81" ht="24">
      <c r="A325" s="1"/>
      <c r="B325" s="1"/>
      <c r="C325" s="1"/>
      <c r="D325" s="1"/>
      <c r="E325" s="1"/>
      <c r="F325" s="1"/>
      <c r="G325" s="1"/>
      <c r="H325" s="1"/>
      <c r="I325" s="2"/>
      <c r="J325" s="1"/>
      <c r="K325" s="2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</row>
    <row r="326" spans="1:81" ht="24">
      <c r="A326" s="1"/>
      <c r="B326" s="1"/>
      <c r="C326" s="1"/>
      <c r="D326" s="1"/>
      <c r="E326" s="1"/>
      <c r="F326" s="1"/>
      <c r="G326" s="1"/>
      <c r="H326" s="1"/>
      <c r="I326" s="2"/>
      <c r="J326" s="1"/>
      <c r="K326" s="2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</row>
    <row r="327" spans="1:81" ht="24">
      <c r="A327" s="1"/>
      <c r="B327" s="1"/>
      <c r="C327" s="1"/>
      <c r="D327" s="1"/>
      <c r="E327" s="1"/>
      <c r="F327" s="1"/>
      <c r="G327" s="1"/>
      <c r="H327" s="1"/>
      <c r="I327" s="2"/>
      <c r="J327" s="1"/>
      <c r="K327" s="2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</row>
    <row r="328" spans="1:81" ht="24">
      <c r="A328" s="1"/>
      <c r="B328" s="1"/>
      <c r="C328" s="1"/>
      <c r="D328" s="1"/>
      <c r="E328" s="1"/>
      <c r="F328" s="1"/>
      <c r="G328" s="1"/>
      <c r="H328" s="1"/>
      <c r="I328" s="2"/>
      <c r="J328" s="1"/>
      <c r="K328" s="2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</row>
    <row r="329" spans="1:81" ht="24">
      <c r="A329" s="1"/>
      <c r="B329" s="1"/>
      <c r="C329" s="1"/>
      <c r="D329" s="1"/>
      <c r="E329" s="1"/>
      <c r="F329" s="1"/>
      <c r="G329" s="1"/>
      <c r="H329" s="1"/>
      <c r="I329" s="2"/>
      <c r="J329" s="1"/>
      <c r="K329" s="2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</row>
    <row r="330" spans="1:81" ht="24">
      <c r="A330" s="1"/>
      <c r="B330" s="1"/>
      <c r="C330" s="1"/>
      <c r="D330" s="1"/>
      <c r="E330" s="1"/>
      <c r="F330" s="1"/>
      <c r="G330" s="1"/>
      <c r="H330" s="1"/>
      <c r="I330" s="2"/>
      <c r="J330" s="1"/>
      <c r="K330" s="2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</row>
    <row r="331" spans="1:81" ht="24">
      <c r="A331" s="1"/>
      <c r="B331" s="1"/>
      <c r="C331" s="1"/>
      <c r="D331" s="1"/>
      <c r="E331" s="1"/>
      <c r="F331" s="1"/>
      <c r="G331" s="1"/>
      <c r="H331" s="1"/>
      <c r="I331" s="2"/>
      <c r="J331" s="1"/>
      <c r="K331" s="2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</row>
    <row r="332" spans="1:81" ht="24">
      <c r="A332" s="1"/>
      <c r="B332" s="1"/>
      <c r="C332" s="1"/>
      <c r="D332" s="1"/>
      <c r="E332" s="1"/>
      <c r="F332" s="1"/>
      <c r="G332" s="1"/>
      <c r="H332" s="1"/>
      <c r="I332" s="2"/>
      <c r="J332" s="1"/>
      <c r="K332" s="2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</row>
    <row r="333" spans="1:81" ht="24">
      <c r="A333" s="1"/>
      <c r="B333" s="1"/>
      <c r="C333" s="1"/>
      <c r="D333" s="1"/>
      <c r="E333" s="1"/>
      <c r="F333" s="1"/>
      <c r="G333" s="1"/>
      <c r="H333" s="1"/>
      <c r="I333" s="2"/>
      <c r="J333" s="1"/>
      <c r="K333" s="2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</row>
    <row r="334" spans="1:81" ht="24">
      <c r="A334" s="1"/>
      <c r="B334" s="1"/>
      <c r="C334" s="1"/>
      <c r="D334" s="1"/>
      <c r="E334" s="1"/>
      <c r="F334" s="1"/>
      <c r="G334" s="1"/>
      <c r="H334" s="1"/>
      <c r="I334" s="2"/>
      <c r="J334" s="1"/>
      <c r="K334" s="2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</row>
    <row r="335" spans="1:81" ht="24">
      <c r="A335" s="1"/>
      <c r="B335" s="1"/>
      <c r="C335" s="1"/>
      <c r="D335" s="1"/>
      <c r="E335" s="1"/>
      <c r="F335" s="1"/>
      <c r="G335" s="1"/>
      <c r="H335" s="1"/>
      <c r="I335" s="2"/>
      <c r="J335" s="1"/>
      <c r="K335" s="2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</row>
    <row r="336" spans="1:81" ht="24">
      <c r="A336" s="1"/>
      <c r="B336" s="1"/>
      <c r="C336" s="1"/>
      <c r="D336" s="1"/>
      <c r="E336" s="1"/>
      <c r="F336" s="1"/>
      <c r="G336" s="1"/>
      <c r="H336" s="1"/>
      <c r="I336" s="2"/>
      <c r="J336" s="1"/>
      <c r="K336" s="2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</row>
    <row r="337" spans="1:81" ht="24">
      <c r="A337" s="1"/>
      <c r="B337" s="1"/>
      <c r="C337" s="1"/>
      <c r="D337" s="1"/>
      <c r="E337" s="1"/>
      <c r="F337" s="1"/>
      <c r="G337" s="1"/>
      <c r="H337" s="1"/>
      <c r="I337" s="2"/>
      <c r="J337" s="1"/>
      <c r="K337" s="2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</row>
    <row r="338" spans="1:81" ht="24">
      <c r="A338" s="1"/>
      <c r="B338" s="1"/>
      <c r="C338" s="1"/>
      <c r="D338" s="1"/>
      <c r="E338" s="1"/>
      <c r="F338" s="1"/>
      <c r="G338" s="1"/>
      <c r="H338" s="1"/>
      <c r="I338" s="2"/>
      <c r="J338" s="1"/>
      <c r="K338" s="2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</row>
    <row r="339" spans="1:81" ht="24">
      <c r="A339" s="1"/>
      <c r="B339" s="1"/>
      <c r="C339" s="1"/>
      <c r="D339" s="1"/>
      <c r="E339" s="1"/>
      <c r="F339" s="1"/>
      <c r="G339" s="1"/>
      <c r="H339" s="1"/>
      <c r="I339" s="2"/>
      <c r="J339" s="1"/>
      <c r="K339" s="2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</row>
    <row r="340" spans="1:81" ht="24">
      <c r="A340" s="1"/>
      <c r="B340" s="1"/>
      <c r="C340" s="1"/>
      <c r="D340" s="1"/>
      <c r="E340" s="1"/>
      <c r="F340" s="1"/>
      <c r="G340" s="1"/>
      <c r="H340" s="1"/>
      <c r="I340" s="2"/>
      <c r="J340" s="1"/>
      <c r="K340" s="2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</row>
    <row r="341" spans="1:81" ht="24">
      <c r="A341" s="1"/>
      <c r="B341" s="1"/>
      <c r="C341" s="1"/>
      <c r="D341" s="1"/>
      <c r="E341" s="1"/>
      <c r="F341" s="1"/>
      <c r="G341" s="1"/>
      <c r="H341" s="1"/>
      <c r="I341" s="2"/>
      <c r="J341" s="1"/>
      <c r="K341" s="2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</row>
    <row r="342" spans="1:81" ht="24">
      <c r="A342" s="1"/>
      <c r="B342" s="1"/>
      <c r="C342" s="1"/>
      <c r="D342" s="1"/>
      <c r="E342" s="1"/>
      <c r="F342" s="1"/>
      <c r="G342" s="1"/>
      <c r="H342" s="1"/>
      <c r="I342" s="2"/>
      <c r="J342" s="1"/>
      <c r="K342" s="2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</row>
    <row r="343" spans="1:81" ht="24">
      <c r="A343" s="1"/>
      <c r="B343" s="1"/>
      <c r="C343" s="1"/>
      <c r="D343" s="1"/>
      <c r="E343" s="1"/>
      <c r="F343" s="1"/>
      <c r="G343" s="1"/>
      <c r="H343" s="1"/>
      <c r="I343" s="2"/>
      <c r="J343" s="1"/>
      <c r="K343" s="2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</row>
    <row r="344" spans="1:81" ht="24">
      <c r="A344" s="1"/>
      <c r="B344" s="1"/>
      <c r="C344" s="1"/>
      <c r="D344" s="1"/>
      <c r="E344" s="1"/>
      <c r="F344" s="1"/>
      <c r="G344" s="1"/>
      <c r="H344" s="1"/>
      <c r="I344" s="2"/>
      <c r="J344" s="1"/>
      <c r="K344" s="2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</row>
    <row r="345" spans="1:81" ht="24">
      <c r="A345" s="1"/>
      <c r="B345" s="1"/>
      <c r="C345" s="1"/>
      <c r="D345" s="1"/>
      <c r="E345" s="1"/>
      <c r="F345" s="1"/>
      <c r="G345" s="1"/>
      <c r="H345" s="1"/>
      <c r="I345" s="2"/>
      <c r="J345" s="1"/>
      <c r="K345" s="2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</row>
    <row r="346" spans="1:81" ht="24">
      <c r="A346" s="1"/>
      <c r="B346" s="1"/>
      <c r="C346" s="1"/>
      <c r="D346" s="1"/>
      <c r="E346" s="1"/>
      <c r="F346" s="1"/>
      <c r="G346" s="1"/>
      <c r="H346" s="1"/>
      <c r="I346" s="2"/>
      <c r="J346" s="1"/>
      <c r="K346" s="2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</row>
    <row r="347" spans="1:81" ht="24">
      <c r="A347" s="1"/>
      <c r="B347" s="1"/>
      <c r="C347" s="1"/>
      <c r="D347" s="1"/>
      <c r="E347" s="1"/>
      <c r="F347" s="1"/>
      <c r="G347" s="1"/>
      <c r="H347" s="1"/>
      <c r="I347" s="2"/>
      <c r="J347" s="1"/>
      <c r="K347" s="2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</row>
    <row r="348" spans="1:81" ht="24">
      <c r="A348" s="1"/>
      <c r="B348" s="1"/>
      <c r="C348" s="1"/>
      <c r="D348" s="1"/>
      <c r="E348" s="1"/>
      <c r="F348" s="1"/>
      <c r="G348" s="1"/>
      <c r="H348" s="1"/>
      <c r="I348" s="2"/>
      <c r="J348" s="1"/>
      <c r="K348" s="2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</row>
    <row r="349" spans="1:81" ht="24">
      <c r="A349" s="1"/>
      <c r="B349" s="1"/>
      <c r="C349" s="1"/>
      <c r="D349" s="1"/>
      <c r="E349" s="1"/>
      <c r="F349" s="1"/>
      <c r="G349" s="1"/>
      <c r="H349" s="1"/>
      <c r="I349" s="2"/>
      <c r="J349" s="1"/>
      <c r="K349" s="2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</row>
    <row r="350" spans="1:81" ht="24">
      <c r="A350" s="1"/>
      <c r="B350" s="1"/>
      <c r="C350" s="1"/>
      <c r="D350" s="1"/>
      <c r="E350" s="1"/>
      <c r="F350" s="1"/>
      <c r="G350" s="1"/>
      <c r="H350" s="1"/>
      <c r="I350" s="2"/>
      <c r="J350" s="1"/>
      <c r="K350" s="2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</row>
    <row r="351" spans="1:81" ht="24">
      <c r="A351" s="1"/>
      <c r="B351" s="1"/>
      <c r="C351" s="1"/>
      <c r="D351" s="1"/>
      <c r="E351" s="1"/>
      <c r="F351" s="1"/>
      <c r="G351" s="1"/>
      <c r="H351" s="1"/>
      <c r="I351" s="2"/>
      <c r="J351" s="1"/>
      <c r="K351" s="2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</row>
    <row r="352" spans="1:81" ht="24">
      <c r="A352" s="1"/>
      <c r="B352" s="1"/>
      <c r="C352" s="1"/>
      <c r="D352" s="1"/>
      <c r="E352" s="1"/>
      <c r="F352" s="1"/>
      <c r="G352" s="1"/>
      <c r="H352" s="1"/>
      <c r="I352" s="2"/>
      <c r="J352" s="1"/>
      <c r="K352" s="2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</row>
    <row r="353" spans="1:81" ht="24">
      <c r="A353" s="1"/>
      <c r="B353" s="1"/>
      <c r="C353" s="1"/>
      <c r="D353" s="1"/>
      <c r="E353" s="1"/>
      <c r="F353" s="1"/>
      <c r="G353" s="1"/>
      <c r="H353" s="1"/>
      <c r="I353" s="2"/>
      <c r="J353" s="1"/>
      <c r="K353" s="2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</row>
    <row r="354" spans="1:81" ht="24">
      <c r="A354" s="1"/>
      <c r="B354" s="1"/>
      <c r="C354" s="1"/>
      <c r="D354" s="1"/>
      <c r="E354" s="1"/>
      <c r="F354" s="1"/>
      <c r="G354" s="1"/>
      <c r="H354" s="1"/>
      <c r="I354" s="2"/>
      <c r="J354" s="1"/>
      <c r="K354" s="2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</row>
    <row r="355" spans="1:81" ht="24">
      <c r="A355" s="1"/>
      <c r="B355" s="1"/>
      <c r="C355" s="1"/>
      <c r="D355" s="1"/>
      <c r="E355" s="1"/>
      <c r="F355" s="1"/>
      <c r="G355" s="1"/>
      <c r="H355" s="1"/>
      <c r="I355" s="2"/>
      <c r="J355" s="1"/>
      <c r="K355" s="2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</row>
    <row r="356" spans="1:81" ht="24">
      <c r="A356" s="1"/>
      <c r="B356" s="1"/>
      <c r="C356" s="1"/>
      <c r="D356" s="1"/>
      <c r="E356" s="1"/>
      <c r="F356" s="1"/>
      <c r="G356" s="1"/>
      <c r="H356" s="1"/>
      <c r="I356" s="2"/>
      <c r="J356" s="1"/>
      <c r="K356" s="2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</row>
    <row r="357" spans="1:81" ht="24">
      <c r="A357" s="1"/>
      <c r="B357" s="1"/>
      <c r="C357" s="1"/>
      <c r="D357" s="1"/>
      <c r="E357" s="1"/>
      <c r="F357" s="1"/>
      <c r="G357" s="1"/>
      <c r="H357" s="1"/>
      <c r="I357" s="2"/>
      <c r="J357" s="1"/>
      <c r="K357" s="2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</row>
    <row r="358" spans="1:81" ht="24">
      <c r="A358" s="1"/>
      <c r="B358" s="1"/>
      <c r="C358" s="1"/>
      <c r="D358" s="1"/>
      <c r="E358" s="1"/>
      <c r="F358" s="1"/>
      <c r="G358" s="1"/>
      <c r="H358" s="1"/>
      <c r="I358" s="2"/>
      <c r="J358" s="1"/>
      <c r="K358" s="2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</row>
    <row r="359" spans="1:81" ht="24">
      <c r="A359" s="1"/>
      <c r="B359" s="1"/>
      <c r="C359" s="1"/>
      <c r="D359" s="1"/>
      <c r="E359" s="1"/>
      <c r="F359" s="1"/>
      <c r="G359" s="1"/>
      <c r="H359" s="1"/>
      <c r="I359" s="2"/>
      <c r="J359" s="1"/>
      <c r="K359" s="2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</row>
    <row r="360" spans="1:81" ht="24">
      <c r="A360" s="1"/>
      <c r="B360" s="1"/>
      <c r="C360" s="1"/>
      <c r="D360" s="1"/>
      <c r="E360" s="1"/>
      <c r="F360" s="1"/>
      <c r="G360" s="1"/>
      <c r="H360" s="1"/>
      <c r="I360" s="2"/>
      <c r="J360" s="1"/>
      <c r="K360" s="2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</row>
    <row r="361" spans="1:81" ht="24">
      <c r="A361" s="1"/>
      <c r="B361" s="1"/>
      <c r="C361" s="1"/>
      <c r="D361" s="1"/>
      <c r="E361" s="1"/>
      <c r="F361" s="1"/>
      <c r="G361" s="1"/>
      <c r="H361" s="1"/>
      <c r="I361" s="2"/>
      <c r="J361" s="1"/>
      <c r="K361" s="2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</row>
    <row r="362" spans="1:81" ht="24">
      <c r="A362" s="1"/>
      <c r="B362" s="1"/>
      <c r="C362" s="1"/>
      <c r="D362" s="1"/>
      <c r="E362" s="1"/>
      <c r="F362" s="1"/>
      <c r="G362" s="1"/>
      <c r="H362" s="1"/>
      <c r="I362" s="2"/>
      <c r="J362" s="1"/>
      <c r="K362" s="2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</row>
    <row r="363" spans="1:81" ht="24">
      <c r="A363" s="1"/>
      <c r="B363" s="1"/>
      <c r="C363" s="1"/>
      <c r="D363" s="1"/>
      <c r="E363" s="1"/>
      <c r="F363" s="1"/>
      <c r="G363" s="1"/>
      <c r="H363" s="1"/>
      <c r="I363" s="2"/>
      <c r="J363" s="1"/>
      <c r="K363" s="2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</row>
    <row r="364" spans="1:81" ht="24">
      <c r="A364" s="1"/>
      <c r="B364" s="1"/>
      <c r="C364" s="1"/>
      <c r="D364" s="1"/>
      <c r="E364" s="1"/>
      <c r="F364" s="1"/>
      <c r="G364" s="1"/>
      <c r="H364" s="1"/>
      <c r="I364" s="2"/>
      <c r="J364" s="1"/>
      <c r="K364" s="2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</row>
    <row r="365" spans="1:81" ht="24">
      <c r="A365" s="1"/>
      <c r="B365" s="1"/>
      <c r="C365" s="1"/>
      <c r="D365" s="1"/>
      <c r="E365" s="1"/>
      <c r="F365" s="1"/>
      <c r="G365" s="1"/>
      <c r="H365" s="1"/>
      <c r="I365" s="2"/>
      <c r="J365" s="1"/>
      <c r="K365" s="2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</row>
    <row r="366" spans="1:81" ht="24">
      <c r="A366" s="1"/>
      <c r="B366" s="1"/>
      <c r="C366" s="1"/>
      <c r="D366" s="1"/>
      <c r="E366" s="1"/>
      <c r="F366" s="1"/>
      <c r="G366" s="1"/>
      <c r="H366" s="1"/>
      <c r="I366" s="2"/>
      <c r="J366" s="1"/>
      <c r="K366" s="2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</row>
    <row r="367" spans="1:81" ht="24">
      <c r="A367" s="1"/>
      <c r="B367" s="1"/>
      <c r="C367" s="1"/>
      <c r="D367" s="1"/>
      <c r="E367" s="1"/>
      <c r="F367" s="1"/>
      <c r="G367" s="1"/>
      <c r="H367" s="1"/>
      <c r="I367" s="2"/>
      <c r="J367" s="1"/>
      <c r="K367" s="2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</row>
    <row r="368" spans="1:81" ht="24">
      <c r="A368" s="1"/>
      <c r="B368" s="1"/>
      <c r="C368" s="1"/>
      <c r="D368" s="1"/>
      <c r="E368" s="1"/>
      <c r="F368" s="1"/>
      <c r="G368" s="1"/>
      <c r="H368" s="1"/>
      <c r="I368" s="2"/>
      <c r="J368" s="1"/>
      <c r="K368" s="2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</row>
    <row r="369" spans="1:81" ht="24">
      <c r="A369" s="1"/>
      <c r="B369" s="1"/>
      <c r="C369" s="1"/>
      <c r="D369" s="1"/>
      <c r="E369" s="1"/>
      <c r="F369" s="1"/>
      <c r="G369" s="1"/>
      <c r="H369" s="1"/>
      <c r="I369" s="2"/>
      <c r="J369" s="1"/>
      <c r="K369" s="2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</row>
    <row r="370" spans="1:81" ht="24">
      <c r="A370" s="1"/>
      <c r="B370" s="1"/>
      <c r="C370" s="1"/>
      <c r="D370" s="1"/>
      <c r="E370" s="1"/>
      <c r="F370" s="1"/>
      <c r="G370" s="1"/>
      <c r="H370" s="1"/>
      <c r="I370" s="2"/>
      <c r="J370" s="1"/>
      <c r="K370" s="2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</row>
    <row r="371" spans="1:81" ht="24">
      <c r="A371" s="1"/>
      <c r="B371" s="1"/>
      <c r="C371" s="1"/>
      <c r="D371" s="1"/>
      <c r="E371" s="1"/>
      <c r="F371" s="1"/>
      <c r="G371" s="1"/>
      <c r="H371" s="1"/>
      <c r="I371" s="2"/>
      <c r="J371" s="1"/>
      <c r="K371" s="2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</row>
    <row r="372" spans="1:81" ht="24">
      <c r="A372" s="1"/>
      <c r="B372" s="1"/>
      <c r="C372" s="1"/>
      <c r="D372" s="1"/>
      <c r="E372" s="1"/>
      <c r="F372" s="1"/>
      <c r="G372" s="1"/>
      <c r="H372" s="1"/>
      <c r="I372" s="2"/>
      <c r="J372" s="1"/>
      <c r="K372" s="2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</row>
    <row r="373" spans="1:81" ht="24">
      <c r="A373" s="1"/>
      <c r="B373" s="1"/>
      <c r="C373" s="1"/>
      <c r="D373" s="1"/>
      <c r="E373" s="1"/>
      <c r="F373" s="1"/>
      <c r="G373" s="1"/>
      <c r="H373" s="1"/>
      <c r="I373" s="2"/>
      <c r="J373" s="1"/>
      <c r="K373" s="2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</row>
    <row r="374" spans="1:81" ht="24">
      <c r="A374" s="1"/>
      <c r="B374" s="1"/>
      <c r="C374" s="1"/>
      <c r="D374" s="1"/>
      <c r="E374" s="1"/>
      <c r="F374" s="1"/>
      <c r="G374" s="1"/>
      <c r="H374" s="1"/>
      <c r="I374" s="2"/>
      <c r="J374" s="1"/>
      <c r="K374" s="2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</row>
    <row r="375" spans="1:81" ht="24">
      <c r="A375" s="1"/>
      <c r="B375" s="1"/>
      <c r="C375" s="1"/>
      <c r="D375" s="1"/>
      <c r="E375" s="1"/>
      <c r="F375" s="1"/>
      <c r="G375" s="1"/>
      <c r="H375" s="1"/>
      <c r="I375" s="2"/>
      <c r="J375" s="1"/>
      <c r="K375" s="2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</row>
    <row r="376" spans="1:81" ht="24">
      <c r="A376" s="1"/>
      <c r="B376" s="1"/>
      <c r="C376" s="1"/>
      <c r="D376" s="1"/>
      <c r="E376" s="1"/>
      <c r="F376" s="1"/>
      <c r="G376" s="1"/>
      <c r="H376" s="1"/>
      <c r="I376" s="2"/>
      <c r="J376" s="1"/>
      <c r="K376" s="2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</row>
    <row r="377" spans="1:81" ht="24">
      <c r="A377" s="1"/>
      <c r="B377" s="1"/>
      <c r="C377" s="1"/>
      <c r="D377" s="1"/>
      <c r="E377" s="1"/>
      <c r="F377" s="1"/>
      <c r="G377" s="1"/>
      <c r="H377" s="1"/>
      <c r="I377" s="2"/>
      <c r="J377" s="1"/>
      <c r="K377" s="2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</row>
    <row r="378" spans="1:81" ht="24">
      <c r="A378" s="1"/>
      <c r="B378" s="1"/>
      <c r="C378" s="1"/>
      <c r="D378" s="1"/>
      <c r="E378" s="1"/>
      <c r="F378" s="1"/>
      <c r="G378" s="1"/>
      <c r="H378" s="1"/>
      <c r="I378" s="2"/>
      <c r="J378" s="1"/>
      <c r="K378" s="2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</row>
    <row r="379" spans="1:81" ht="24">
      <c r="A379" s="1"/>
      <c r="B379" s="1"/>
      <c r="C379" s="1"/>
      <c r="D379" s="1"/>
      <c r="E379" s="1"/>
      <c r="F379" s="1"/>
      <c r="G379" s="1"/>
      <c r="H379" s="1"/>
      <c r="I379" s="2"/>
      <c r="J379" s="1"/>
      <c r="K379" s="2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</row>
    <row r="380" spans="1:81" ht="24">
      <c r="A380" s="1"/>
      <c r="B380" s="1"/>
      <c r="C380" s="1"/>
      <c r="D380" s="1"/>
      <c r="E380" s="1"/>
      <c r="F380" s="1"/>
      <c r="G380" s="1"/>
      <c r="H380" s="1"/>
      <c r="I380" s="2"/>
      <c r="J380" s="1"/>
      <c r="K380" s="2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</row>
    <row r="381" spans="1:81" ht="24">
      <c r="A381" s="1"/>
      <c r="B381" s="1"/>
      <c r="C381" s="1"/>
      <c r="D381" s="1"/>
      <c r="E381" s="1"/>
      <c r="F381" s="1"/>
      <c r="G381" s="1"/>
      <c r="H381" s="1"/>
      <c r="I381" s="2"/>
      <c r="J381" s="1"/>
      <c r="K381" s="2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</row>
    <row r="382" spans="1:81" ht="24">
      <c r="A382" s="1"/>
      <c r="B382" s="1"/>
      <c r="C382" s="1"/>
      <c r="D382" s="1"/>
      <c r="E382" s="1"/>
      <c r="F382" s="1"/>
      <c r="G382" s="1"/>
      <c r="H382" s="1"/>
      <c r="I382" s="2"/>
      <c r="J382" s="1"/>
      <c r="K382" s="2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</row>
    <row r="383" spans="1:81" ht="24">
      <c r="A383" s="1"/>
      <c r="B383" s="1"/>
      <c r="C383" s="1"/>
      <c r="D383" s="1"/>
      <c r="E383" s="1"/>
      <c r="F383" s="1"/>
      <c r="G383" s="1"/>
      <c r="H383" s="1"/>
      <c r="I383" s="2"/>
      <c r="J383" s="1"/>
      <c r="K383" s="2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</row>
    <row r="384" spans="1:81" ht="24">
      <c r="A384" s="1"/>
      <c r="B384" s="1"/>
      <c r="C384" s="1"/>
      <c r="D384" s="1"/>
      <c r="E384" s="1"/>
      <c r="F384" s="1"/>
      <c r="G384" s="1"/>
      <c r="H384" s="1"/>
      <c r="I384" s="2"/>
      <c r="J384" s="1"/>
      <c r="K384" s="2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</row>
    <row r="385" spans="1:81" ht="24">
      <c r="A385" s="1"/>
      <c r="B385" s="1"/>
      <c r="C385" s="1"/>
      <c r="D385" s="1"/>
      <c r="E385" s="1"/>
      <c r="F385" s="1"/>
      <c r="G385" s="1"/>
      <c r="H385" s="1"/>
      <c r="I385" s="2"/>
      <c r="J385" s="1"/>
      <c r="K385" s="2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</row>
    <row r="386" spans="1:81" ht="24">
      <c r="A386" s="1"/>
      <c r="B386" s="1"/>
      <c r="C386" s="1"/>
      <c r="D386" s="1"/>
      <c r="E386" s="1"/>
      <c r="F386" s="1"/>
      <c r="G386" s="1"/>
      <c r="H386" s="1"/>
      <c r="I386" s="2"/>
      <c r="J386" s="1"/>
      <c r="K386" s="2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</row>
    <row r="387" spans="1:81" ht="24">
      <c r="A387" s="1"/>
      <c r="B387" s="1"/>
      <c r="C387" s="1"/>
      <c r="D387" s="1"/>
      <c r="E387" s="1"/>
      <c r="F387" s="1"/>
      <c r="G387" s="1"/>
      <c r="H387" s="1"/>
      <c r="I387" s="2"/>
      <c r="J387" s="1"/>
      <c r="K387" s="2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</row>
    <row r="388" spans="1:81" ht="24">
      <c r="A388" s="1"/>
      <c r="B388" s="1"/>
      <c r="C388" s="1"/>
      <c r="D388" s="1"/>
      <c r="E388" s="1"/>
      <c r="F388" s="1"/>
      <c r="G388" s="1"/>
      <c r="H388" s="1"/>
      <c r="I388" s="2"/>
      <c r="J388" s="1"/>
      <c r="K388" s="2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</row>
    <row r="389" spans="1:81" ht="24">
      <c r="A389" s="1"/>
      <c r="B389" s="1"/>
      <c r="C389" s="1"/>
      <c r="D389" s="1"/>
      <c r="E389" s="1"/>
      <c r="F389" s="1"/>
      <c r="G389" s="1"/>
      <c r="H389" s="1"/>
      <c r="I389" s="2"/>
      <c r="J389" s="1"/>
      <c r="K389" s="2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</row>
    <row r="390" spans="1:81" ht="24">
      <c r="A390" s="1"/>
      <c r="B390" s="1"/>
      <c r="C390" s="1"/>
      <c r="D390" s="1"/>
      <c r="E390" s="1"/>
      <c r="F390" s="1"/>
      <c r="G390" s="1"/>
      <c r="H390" s="1"/>
      <c r="I390" s="2"/>
      <c r="J390" s="1"/>
      <c r="K390" s="2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</row>
    <row r="391" spans="1:81" ht="24">
      <c r="A391" s="1"/>
      <c r="B391" s="1"/>
      <c r="C391" s="1"/>
      <c r="D391" s="1"/>
      <c r="E391" s="1"/>
      <c r="F391" s="1"/>
      <c r="G391" s="1"/>
      <c r="H391" s="1"/>
      <c r="I391" s="2"/>
      <c r="J391" s="1"/>
      <c r="K391" s="2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</row>
    <row r="392" spans="1:81" ht="24">
      <c r="A392" s="1"/>
      <c r="B392" s="1"/>
      <c r="C392" s="1"/>
      <c r="D392" s="1"/>
      <c r="E392" s="1"/>
      <c r="F392" s="1"/>
      <c r="G392" s="1"/>
      <c r="H392" s="1"/>
      <c r="I392" s="2"/>
      <c r="J392" s="1"/>
      <c r="K392" s="2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</row>
    <row r="393" spans="1:81" ht="24">
      <c r="A393" s="1"/>
      <c r="B393" s="1"/>
      <c r="C393" s="1"/>
      <c r="D393" s="1"/>
      <c r="E393" s="1"/>
      <c r="F393" s="1"/>
      <c r="G393" s="1"/>
      <c r="H393" s="1"/>
      <c r="I393" s="2"/>
      <c r="J393" s="1"/>
      <c r="K393" s="2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</row>
    <row r="394" spans="1:81" ht="24">
      <c r="A394" s="1"/>
      <c r="B394" s="1"/>
      <c r="C394" s="1"/>
      <c r="D394" s="1"/>
      <c r="E394" s="1"/>
      <c r="F394" s="1"/>
      <c r="G394" s="1"/>
      <c r="H394" s="1"/>
      <c r="I394" s="2"/>
      <c r="J394" s="1"/>
      <c r="K394" s="2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</row>
    <row r="395" spans="1:81" ht="24">
      <c r="A395" s="1"/>
      <c r="B395" s="1"/>
      <c r="C395" s="1"/>
      <c r="D395" s="1"/>
      <c r="E395" s="1"/>
      <c r="F395" s="1"/>
      <c r="G395" s="1"/>
      <c r="H395" s="1"/>
      <c r="I395" s="2"/>
      <c r="J395" s="1"/>
      <c r="K395" s="2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</row>
    <row r="396" spans="1:81" ht="24">
      <c r="A396" s="1"/>
      <c r="B396" s="1"/>
      <c r="C396" s="1"/>
      <c r="D396" s="1"/>
      <c r="E396" s="1"/>
      <c r="F396" s="1"/>
      <c r="G396" s="1"/>
      <c r="H396" s="1"/>
      <c r="I396" s="2"/>
      <c r="J396" s="1"/>
      <c r="K396" s="2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</row>
    <row r="397" spans="1:81" ht="24">
      <c r="A397" s="1"/>
      <c r="B397" s="1"/>
      <c r="C397" s="1"/>
      <c r="D397" s="1"/>
      <c r="E397" s="1"/>
      <c r="F397" s="1"/>
      <c r="G397" s="1"/>
      <c r="H397" s="1"/>
      <c r="I397" s="2"/>
      <c r="J397" s="1"/>
      <c r="K397" s="2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</row>
    <row r="398" spans="1:81" ht="24">
      <c r="A398" s="1"/>
      <c r="B398" s="1"/>
      <c r="C398" s="1"/>
      <c r="D398" s="1"/>
      <c r="E398" s="1"/>
      <c r="F398" s="1"/>
      <c r="G398" s="1"/>
      <c r="H398" s="1"/>
      <c r="I398" s="2"/>
      <c r="J398" s="1"/>
      <c r="K398" s="2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</row>
    <row r="399" spans="1:81" ht="24">
      <c r="A399" s="1"/>
      <c r="B399" s="1"/>
      <c r="C399" s="1"/>
      <c r="D399" s="1"/>
      <c r="E399" s="1"/>
      <c r="F399" s="1"/>
      <c r="G399" s="1"/>
      <c r="H399" s="1"/>
      <c r="I399" s="2"/>
      <c r="J399" s="1"/>
      <c r="K399" s="2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</row>
    <row r="400" spans="1:81" ht="24">
      <c r="A400" s="1"/>
      <c r="B400" s="1"/>
      <c r="C400" s="1"/>
      <c r="D400" s="1"/>
      <c r="E400" s="1"/>
      <c r="F400" s="1"/>
      <c r="G400" s="1"/>
      <c r="H400" s="1"/>
      <c r="I400" s="2"/>
      <c r="J400" s="1"/>
      <c r="K400" s="2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</row>
    <row r="401" spans="1:81" ht="24">
      <c r="A401" s="1"/>
      <c r="B401" s="1"/>
      <c r="C401" s="1"/>
      <c r="D401" s="1"/>
      <c r="E401" s="1"/>
      <c r="F401" s="1"/>
      <c r="G401" s="1"/>
      <c r="H401" s="1"/>
      <c r="I401" s="2"/>
      <c r="J401" s="1"/>
      <c r="K401" s="2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</row>
    <row r="402" spans="1:81" ht="24">
      <c r="A402" s="1"/>
      <c r="B402" s="1"/>
      <c r="C402" s="1"/>
      <c r="D402" s="1"/>
      <c r="E402" s="1"/>
      <c r="F402" s="1"/>
      <c r="G402" s="1"/>
      <c r="H402" s="1"/>
      <c r="I402" s="2"/>
      <c r="J402" s="1"/>
      <c r="K402" s="2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</row>
    <row r="403" spans="1:81" ht="24">
      <c r="A403" s="1"/>
      <c r="B403" s="1"/>
      <c r="C403" s="1"/>
      <c r="D403" s="1"/>
      <c r="E403" s="1"/>
      <c r="F403" s="1"/>
      <c r="G403" s="1"/>
      <c r="H403" s="1"/>
      <c r="I403" s="2"/>
      <c r="J403" s="1"/>
      <c r="K403" s="2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</row>
    <row r="404" spans="1:81" ht="24">
      <c r="A404" s="1"/>
      <c r="B404" s="1"/>
      <c r="C404" s="1"/>
      <c r="D404" s="1"/>
      <c r="E404" s="1"/>
      <c r="F404" s="1"/>
      <c r="G404" s="1"/>
      <c r="H404" s="1"/>
      <c r="I404" s="2"/>
      <c r="J404" s="1"/>
      <c r="K404" s="2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</row>
    <row r="405" spans="1:81" ht="24">
      <c r="A405" s="1"/>
      <c r="B405" s="1"/>
      <c r="C405" s="1"/>
      <c r="D405" s="1"/>
      <c r="E405" s="1"/>
      <c r="F405" s="1"/>
      <c r="G405" s="1"/>
      <c r="H405" s="1"/>
      <c r="I405" s="2"/>
      <c r="J405" s="1"/>
      <c r="K405" s="2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</row>
    <row r="406" spans="1:81" ht="24">
      <c r="A406" s="1"/>
      <c r="B406" s="1"/>
      <c r="C406" s="1"/>
      <c r="D406" s="1"/>
      <c r="E406" s="1"/>
      <c r="F406" s="1"/>
      <c r="G406" s="1"/>
      <c r="H406" s="1"/>
      <c r="I406" s="2"/>
      <c r="J406" s="1"/>
      <c r="K406" s="2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</row>
    <row r="407" spans="1:81" ht="24">
      <c r="A407" s="1"/>
      <c r="B407" s="1"/>
      <c r="C407" s="1"/>
      <c r="D407" s="1"/>
      <c r="E407" s="1"/>
      <c r="F407" s="1"/>
      <c r="G407" s="1"/>
      <c r="H407" s="1"/>
      <c r="I407" s="2"/>
      <c r="J407" s="1"/>
      <c r="K407" s="2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</row>
    <row r="408" spans="1:81" ht="24">
      <c r="A408" s="1"/>
      <c r="B408" s="1"/>
      <c r="C408" s="1"/>
      <c r="D408" s="1"/>
      <c r="E408" s="1"/>
      <c r="F408" s="1"/>
      <c r="G408" s="1"/>
      <c r="H408" s="1"/>
      <c r="I408" s="2"/>
      <c r="J408" s="1"/>
      <c r="K408" s="2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</row>
    <row r="409" spans="1:81" ht="24">
      <c r="A409" s="1"/>
      <c r="B409" s="1"/>
      <c r="C409" s="1"/>
      <c r="D409" s="1"/>
      <c r="E409" s="1"/>
      <c r="F409" s="1"/>
      <c r="G409" s="1"/>
      <c r="H409" s="1"/>
      <c r="I409" s="2"/>
      <c r="J409" s="1"/>
      <c r="K409" s="2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</row>
    <row r="410" spans="1:81" ht="24">
      <c r="A410" s="1"/>
      <c r="B410" s="1"/>
      <c r="C410" s="1"/>
      <c r="D410" s="1"/>
      <c r="E410" s="1"/>
      <c r="F410" s="1"/>
      <c r="G410" s="1"/>
      <c r="H410" s="1"/>
      <c r="I410" s="2"/>
      <c r="J410" s="1"/>
      <c r="K410" s="2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</row>
    <row r="411" spans="1:81" ht="24">
      <c r="A411" s="1"/>
      <c r="B411" s="1"/>
      <c r="C411" s="1"/>
      <c r="D411" s="1"/>
      <c r="E411" s="1"/>
      <c r="F411" s="1"/>
      <c r="G411" s="1"/>
      <c r="H411" s="1"/>
      <c r="I411" s="2"/>
      <c r="J411" s="1"/>
      <c r="K411" s="2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</row>
    <row r="412" spans="1:81" ht="24">
      <c r="A412" s="1"/>
      <c r="B412" s="1"/>
      <c r="C412" s="1"/>
      <c r="D412" s="1"/>
      <c r="E412" s="1"/>
      <c r="F412" s="1"/>
      <c r="G412" s="1"/>
      <c r="H412" s="1"/>
      <c r="I412" s="2"/>
      <c r="J412" s="1"/>
      <c r="K412" s="2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</row>
    <row r="413" spans="1:81" ht="24">
      <c r="A413" s="1"/>
      <c r="B413" s="1"/>
      <c r="C413" s="1"/>
      <c r="D413" s="1"/>
      <c r="E413" s="1"/>
      <c r="F413" s="1"/>
      <c r="G413" s="1"/>
      <c r="H413" s="1"/>
      <c r="I413" s="2"/>
      <c r="J413" s="1"/>
      <c r="K413" s="2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</row>
    <row r="414" spans="1:81" ht="24">
      <c r="A414" s="1"/>
      <c r="B414" s="1"/>
      <c r="C414" s="1"/>
      <c r="D414" s="1"/>
      <c r="E414" s="1"/>
      <c r="F414" s="1"/>
      <c r="G414" s="1"/>
      <c r="H414" s="1"/>
      <c r="I414" s="2"/>
      <c r="J414" s="1"/>
      <c r="K414" s="2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</row>
    <row r="415" spans="1:81" ht="24">
      <c r="A415" s="1"/>
      <c r="B415" s="1"/>
      <c r="C415" s="1"/>
      <c r="D415" s="1"/>
      <c r="E415" s="1"/>
      <c r="F415" s="1"/>
      <c r="G415" s="1"/>
      <c r="H415" s="1"/>
      <c r="I415" s="2"/>
      <c r="J415" s="1"/>
      <c r="K415" s="2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</row>
    <row r="416" spans="1:81" ht="24">
      <c r="A416" s="1"/>
      <c r="B416" s="1"/>
      <c r="C416" s="1"/>
      <c r="D416" s="1"/>
      <c r="E416" s="1"/>
      <c r="F416" s="1"/>
      <c r="G416" s="1"/>
      <c r="H416" s="1"/>
      <c r="I416" s="2"/>
      <c r="J416" s="1"/>
      <c r="K416" s="2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</row>
    <row r="417" spans="1:81" ht="24">
      <c r="A417" s="1"/>
      <c r="B417" s="1"/>
      <c r="C417" s="1"/>
      <c r="D417" s="1"/>
      <c r="E417" s="1"/>
      <c r="F417" s="1"/>
      <c r="G417" s="1"/>
      <c r="H417" s="1"/>
      <c r="I417" s="2"/>
      <c r="J417" s="1"/>
      <c r="K417" s="2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</row>
    <row r="418" spans="1:81" ht="24">
      <c r="A418" s="1"/>
      <c r="B418" s="1"/>
      <c r="C418" s="1"/>
      <c r="D418" s="1"/>
      <c r="E418" s="1"/>
      <c r="F418" s="1"/>
      <c r="G418" s="1"/>
      <c r="H418" s="1"/>
      <c r="I418" s="2"/>
      <c r="J418" s="1"/>
      <c r="K418" s="2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</row>
    <row r="419" spans="1:81" ht="24">
      <c r="A419" s="1"/>
      <c r="B419" s="1"/>
      <c r="C419" s="1"/>
      <c r="D419" s="1"/>
      <c r="E419" s="1"/>
      <c r="F419" s="1"/>
      <c r="G419" s="1"/>
      <c r="H419" s="1"/>
      <c r="I419" s="2"/>
      <c r="J419" s="1"/>
      <c r="K419" s="2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</row>
    <row r="420" spans="1:81" ht="24">
      <c r="A420" s="1"/>
      <c r="B420" s="1"/>
      <c r="C420" s="1"/>
      <c r="D420" s="1"/>
      <c r="E420" s="1"/>
      <c r="F420" s="1"/>
      <c r="G420" s="1"/>
      <c r="H420" s="1"/>
      <c r="I420" s="2"/>
      <c r="J420" s="1"/>
      <c r="K420" s="2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</row>
    <row r="421" spans="1:81" ht="24">
      <c r="A421" s="1"/>
      <c r="B421" s="1"/>
      <c r="C421" s="1"/>
      <c r="D421" s="1"/>
      <c r="E421" s="1"/>
      <c r="F421" s="1"/>
      <c r="G421" s="1"/>
      <c r="H421" s="1"/>
      <c r="I421" s="2"/>
      <c r="J421" s="1"/>
      <c r="K421" s="2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</row>
    <row r="422" spans="1:81" ht="24">
      <c r="A422" s="1"/>
      <c r="B422" s="1"/>
      <c r="C422" s="1"/>
      <c r="D422" s="1"/>
      <c r="E422" s="1"/>
      <c r="F422" s="1"/>
      <c r="G422" s="1"/>
      <c r="H422" s="1"/>
      <c r="I422" s="2"/>
      <c r="J422" s="1"/>
      <c r="K422" s="2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</row>
    <row r="423" spans="1:81" ht="24">
      <c r="A423" s="1"/>
      <c r="B423" s="1"/>
      <c r="C423" s="1"/>
      <c r="D423" s="1"/>
      <c r="E423" s="1"/>
      <c r="F423" s="1"/>
      <c r="G423" s="1"/>
      <c r="H423" s="1"/>
      <c r="I423" s="2"/>
      <c r="J423" s="1"/>
      <c r="K423" s="2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</row>
    <row r="424" spans="1:81" ht="24">
      <c r="A424" s="1"/>
      <c r="B424" s="1"/>
      <c r="C424" s="1"/>
      <c r="D424" s="1"/>
      <c r="E424" s="1"/>
      <c r="F424" s="1"/>
      <c r="G424" s="1"/>
      <c r="H424" s="1"/>
      <c r="I424" s="2"/>
      <c r="J424" s="1"/>
      <c r="K424" s="2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</row>
    <row r="425" spans="1:81" ht="24">
      <c r="A425" s="1"/>
      <c r="B425" s="1"/>
      <c r="C425" s="1"/>
      <c r="D425" s="1"/>
      <c r="E425" s="1"/>
      <c r="F425" s="1"/>
      <c r="G425" s="1"/>
      <c r="H425" s="1"/>
      <c r="I425" s="2"/>
      <c r="J425" s="1"/>
      <c r="K425" s="2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</row>
    <row r="426" spans="1:81" ht="24">
      <c r="A426" s="1"/>
      <c r="B426" s="1"/>
      <c r="C426" s="1"/>
      <c r="D426" s="1"/>
      <c r="E426" s="1"/>
      <c r="F426" s="1"/>
      <c r="G426" s="1"/>
      <c r="H426" s="1"/>
      <c r="I426" s="2"/>
      <c r="J426" s="1"/>
      <c r="K426" s="2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</row>
    <row r="427" spans="1:81" ht="24">
      <c r="A427" s="1"/>
      <c r="B427" s="1"/>
      <c r="C427" s="1"/>
      <c r="D427" s="1"/>
      <c r="E427" s="1"/>
      <c r="F427" s="1"/>
      <c r="G427" s="1"/>
      <c r="H427" s="1"/>
      <c r="I427" s="2"/>
      <c r="J427" s="1"/>
      <c r="K427" s="2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</row>
    <row r="428" spans="1:81" ht="24">
      <c r="A428" s="1"/>
      <c r="B428" s="1"/>
      <c r="C428" s="1"/>
      <c r="D428" s="1"/>
      <c r="E428" s="1"/>
      <c r="F428" s="1"/>
      <c r="G428" s="1"/>
      <c r="H428" s="1"/>
      <c r="I428" s="2"/>
      <c r="J428" s="1"/>
      <c r="K428" s="2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</row>
    <row r="429" spans="1:81" ht="24">
      <c r="A429" s="1"/>
      <c r="B429" s="1"/>
      <c r="C429" s="1"/>
      <c r="D429" s="1"/>
      <c r="E429" s="1"/>
      <c r="F429" s="1"/>
      <c r="G429" s="1"/>
      <c r="H429" s="1"/>
      <c r="I429" s="2"/>
      <c r="J429" s="1"/>
      <c r="K429" s="2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</row>
    <row r="430" spans="1:81" ht="24">
      <c r="A430" s="1"/>
      <c r="B430" s="1"/>
      <c r="C430" s="1"/>
      <c r="D430" s="1"/>
      <c r="E430" s="1"/>
      <c r="F430" s="1"/>
      <c r="G430" s="1"/>
      <c r="H430" s="1"/>
      <c r="I430" s="2"/>
      <c r="J430" s="1"/>
      <c r="K430" s="2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</row>
    <row r="431" spans="1:81" ht="24">
      <c r="A431" s="1"/>
      <c r="B431" s="1"/>
      <c r="C431" s="1"/>
      <c r="D431" s="1"/>
      <c r="E431" s="1"/>
      <c r="F431" s="1"/>
      <c r="G431" s="1"/>
      <c r="H431" s="1"/>
      <c r="I431" s="2"/>
      <c r="J431" s="1"/>
      <c r="K431" s="2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</row>
    <row r="432" spans="1:81" ht="24">
      <c r="A432" s="1"/>
      <c r="B432" s="1"/>
      <c r="C432" s="1"/>
      <c r="D432" s="1"/>
      <c r="E432" s="1"/>
      <c r="F432" s="1"/>
      <c r="G432" s="1"/>
      <c r="H432" s="1"/>
      <c r="I432" s="2"/>
      <c r="J432" s="1"/>
      <c r="K432" s="2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</row>
    <row r="433" spans="1:81" ht="24">
      <c r="A433" s="1"/>
      <c r="B433" s="1"/>
      <c r="C433" s="1"/>
      <c r="D433" s="1"/>
      <c r="E433" s="1"/>
      <c r="F433" s="1"/>
      <c r="G433" s="1"/>
      <c r="H433" s="1"/>
      <c r="I433" s="2"/>
      <c r="J433" s="1"/>
      <c r="K433" s="2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</row>
    <row r="434" spans="1:81" ht="24">
      <c r="A434" s="1"/>
      <c r="B434" s="1"/>
      <c r="C434" s="1"/>
      <c r="D434" s="1"/>
      <c r="E434" s="1"/>
      <c r="F434" s="1"/>
      <c r="G434" s="1"/>
      <c r="H434" s="1"/>
      <c r="I434" s="2"/>
      <c r="J434" s="1"/>
      <c r="K434" s="2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</row>
    <row r="435" spans="1:81" ht="24">
      <c r="A435" s="1"/>
      <c r="B435" s="1"/>
      <c r="C435" s="1"/>
      <c r="D435" s="1"/>
      <c r="E435" s="1"/>
      <c r="F435" s="1"/>
      <c r="G435" s="1"/>
      <c r="H435" s="1"/>
      <c r="I435" s="2"/>
      <c r="J435" s="1"/>
      <c r="K435" s="2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</row>
    <row r="436" spans="1:81" ht="24">
      <c r="A436" s="1"/>
      <c r="B436" s="1"/>
      <c r="C436" s="1"/>
      <c r="D436" s="1"/>
      <c r="E436" s="1"/>
      <c r="F436" s="1"/>
      <c r="G436" s="1"/>
      <c r="H436" s="1"/>
      <c r="I436" s="2"/>
      <c r="J436" s="1"/>
      <c r="K436" s="2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</row>
    <row r="437" spans="1:81" ht="24">
      <c r="A437" s="1"/>
      <c r="B437" s="1"/>
      <c r="C437" s="1"/>
      <c r="D437" s="1"/>
      <c r="E437" s="1"/>
      <c r="F437" s="1"/>
      <c r="G437" s="1"/>
      <c r="H437" s="1"/>
      <c r="I437" s="2"/>
      <c r="J437" s="1"/>
      <c r="K437" s="2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</row>
    <row r="438" spans="1:81" ht="24">
      <c r="A438" s="1"/>
      <c r="B438" s="1"/>
      <c r="C438" s="1"/>
      <c r="D438" s="1"/>
      <c r="E438" s="1"/>
      <c r="F438" s="1"/>
      <c r="G438" s="1"/>
      <c r="H438" s="1"/>
      <c r="I438" s="2"/>
      <c r="J438" s="1"/>
      <c r="K438" s="2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</row>
    <row r="439" spans="1:81" ht="24">
      <c r="A439" s="1"/>
      <c r="B439" s="1"/>
      <c r="C439" s="1"/>
      <c r="D439" s="1"/>
      <c r="E439" s="1"/>
      <c r="F439" s="1"/>
      <c r="G439" s="1"/>
      <c r="H439" s="1"/>
      <c r="I439" s="2"/>
      <c r="J439" s="1"/>
      <c r="K439" s="2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</row>
    <row r="440" spans="1:81" ht="24"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</row>
    <row r="441" spans="1:81" ht="24"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</row>
    <row r="442" spans="1:81" ht="24"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</row>
    <row r="443" spans="1:81" ht="24"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</row>
    <row r="444" spans="1:81" ht="24"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</row>
  </sheetData>
  <mergeCells count="16">
    <mergeCell ref="A1:L1"/>
    <mergeCell ref="A2:L2"/>
    <mergeCell ref="A3:L3"/>
    <mergeCell ref="A7:L7"/>
    <mergeCell ref="A8:A9"/>
    <mergeCell ref="C8:C9"/>
    <mergeCell ref="F8:F9"/>
    <mergeCell ref="G8:G9"/>
    <mergeCell ref="A82:L82"/>
    <mergeCell ref="A83:L83"/>
    <mergeCell ref="A84:L84"/>
    <mergeCell ref="A88:L88"/>
    <mergeCell ref="A89:A90"/>
    <mergeCell ref="C89:C90"/>
    <mergeCell ref="F89:F90"/>
    <mergeCell ref="G89:G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Back out 95</vt:lpstr>
      <vt:lpstr>Staff number</vt:lpstr>
      <vt:lpstr>Accounting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2014-11-20T03:01:18Z</dcterms:created>
  <dcterms:modified xsi:type="dcterms:W3CDTF">2014-11-20T04:25:42Z</dcterms:modified>
</cp:coreProperties>
</file>